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80" activeTab="2"/>
  </bookViews>
  <sheets>
    <sheet name="แผนการใช้เงิน 68 ไตรมาส 1-2" sheetId="1" r:id="rId1"/>
    <sheet name="แผนการใช้เงิน 68 ไตรมาส 3-4" sheetId="2" r:id="rId2"/>
    <sheet name="รายงานการเบิกจ่าย (6เดือน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<sst xmlns="http://schemas.openxmlformats.org/spreadsheetml/2006/main" count="184" uniqueCount="101">
  <si>
    <t>แผนการใช้จ่ายงบประมาณ ประจำปี พ.ศ.2568  งบดำเนินงาน  ( ตุลาคม 2567 ถึง มีนาคม 2568 รวม 6 เดือน )</t>
  </si>
  <si>
    <t>สภ.กันทรารมย์ อ.กันทรารมย์  จ.ศรีสะเกษ</t>
  </si>
  <si>
    <t>ลำดับ</t>
  </si>
  <si>
    <t>รายการ</t>
  </si>
  <si>
    <t>จำนวนคน/คัน</t>
  </si>
  <si>
    <t>อัตรา</t>
  </si>
  <si>
    <t>จำนวนเงิน</t>
  </si>
  <si>
    <t>รวมเป็นเงิน</t>
  </si>
  <si>
    <t>คำอธิบาย</t>
  </si>
  <si>
    <t>ค่าตอบแทนพยาน</t>
  </si>
  <si>
    <t>รายการที่ 1-5 สามารถถัวจ่ายกันได้ใน 5 รายการนี้เท่านั้น</t>
  </si>
  <si>
    <t>ค่าคุ้มครองพยาน</t>
  </si>
  <si>
    <t>หากมีงบประมาณคงเหลือให้ส่งคืน ภ.จว.ศรีสะเกษ</t>
  </si>
  <si>
    <t>ค่าตอบแทนนักจิตวิทยา</t>
  </si>
  <si>
    <t>ค่าตอบแทนการชันสูตร</t>
  </si>
  <si>
    <t>ค่าใช้จ่ายในการส่งหมายเรียกพยาน</t>
  </si>
  <si>
    <t>ค่าตอบแทนเบี้ยประชุม กต.ตร.</t>
  </si>
  <si>
    <t>จัดงบตั้งไปพลางก่อน</t>
  </si>
  <si>
    <t>ตอบแทนการปฏิบัติงานนอกเวลาราชการ</t>
  </si>
  <si>
    <t>จัดไว้เป็นค่าตอบแทนการตั้งจุดตรวจจุดสกัดนอกเวลาราชการปกติ</t>
  </si>
  <si>
    <t>สัญญาบัตร</t>
  </si>
  <si>
    <t>2,400/2,000/1,600 /1,000 /800</t>
  </si>
  <si>
    <t xml:space="preserve">ผกก./ รอง ผกก./ สว./ สว.อก./ รอง สว.อก./ รอง สว. </t>
  </si>
  <si>
    <t>ประทวน</t>
  </si>
  <si>
    <t>1,600 /800</t>
  </si>
  <si>
    <t xml:space="preserve">ผบ.หมู่ ธร./ ผบ.หมู่  </t>
  </si>
  <si>
    <t>ค่าใช้จ่ายเดินทางไปราชการ</t>
  </si>
  <si>
    <t>เป็นค่าใช้จ่ายในการเดินทางไปราชการของข้าราชการตำรวจในสังกัด</t>
  </si>
  <si>
    <t>ค่าซ่อมแซมพาหนะ</t>
  </si>
  <si>
    <t>ค่าจ้างเหมาบริการ</t>
  </si>
  <si>
    <r>
      <rPr>
        <sz val="16"/>
        <color theme="1"/>
        <rFont val="TH SarabunPSK"/>
        <charset val="134"/>
      </rPr>
      <t>จัดไว้สำหรับเป็นค่าเบี้ยประกันภัยรถ</t>
    </r>
    <r>
      <rPr>
        <sz val="16"/>
        <color theme="1"/>
        <rFont val="TH SarabunPSK"/>
        <charset val="134"/>
      </rPr>
      <t xml:space="preserve">  และค่าจ้างเหมาบริการอื่น</t>
    </r>
  </si>
  <si>
    <t>ค่าน้ำมันเชื้อเพลิง</t>
  </si>
  <si>
    <t>รถยนต์-เบนซิน</t>
  </si>
  <si>
    <t>รถยนต์-ดีเซล</t>
  </si>
  <si>
    <t>6000/คัน/เดือน</t>
  </si>
  <si>
    <t>รถบรรทุกอเนกประสงค์</t>
  </si>
  <si>
    <t>4,000/คัน/เดือน</t>
  </si>
  <si>
    <t>รถจักรยานยนต์</t>
  </si>
  <si>
    <t>2,600/คัน/เดือน</t>
  </si>
  <si>
    <t>รถจักรยานยนต์ ธุรการ</t>
  </si>
  <si>
    <t>1,200/คัน/เดือน</t>
  </si>
  <si>
    <t>ค่าวัสดุสำนักงาน</t>
  </si>
  <si>
    <t>ค่าวัสดุจราจร</t>
  </si>
  <si>
    <t>ค่าอาหารผู้ต้องหา</t>
  </si>
  <si>
    <t>งบแก้ไขปัญหา</t>
  </si>
  <si>
    <t>จัดไว้สำหรับแก้ไขปัญหาค่าสาธารณูปโภคค้างชำระ และค่าใช้จ่ายอื่นๆ</t>
  </si>
  <si>
    <t>ค่าสาธารณูปโภค</t>
  </si>
  <si>
    <t>ห้ามถัวจ่ายให้กับรายการอื่น แต่สามารถปรับแผนฯจากรายการอื่นมาสมทบได้</t>
  </si>
  <si>
    <t>รวมงบดำเนินงาน</t>
  </si>
  <si>
    <t>กิจกรรมปฏิรูประบบงานสอบสวน</t>
  </si>
  <si>
    <t xml:space="preserve">จัดไว้สำหรับเพิ่มประสิทธิภาพด้านงานสอบสวน </t>
  </si>
  <si>
    <t>กิจกรรมปฏิรูประบบงานปราบปราม สืบสวนฯ</t>
  </si>
  <si>
    <t>จัดไว้สำหรับเพิ่มประสิทธิภาพด้านงานปราบปราม งานสืบสวน</t>
  </si>
  <si>
    <t>รวมงบปฏิรูปงานสอบสวน งานปราบปราม งานสืบสวน</t>
  </si>
  <si>
    <t>งบ ชมส.</t>
  </si>
  <si>
    <t>รวมได้รับจัดสรร</t>
  </si>
  <si>
    <t>ตรวจแล้วถูกต้อง</t>
  </si>
  <si>
    <t xml:space="preserve">  ตรวจแล้ว</t>
  </si>
  <si>
    <t xml:space="preserve">                           อนุมัติ</t>
  </si>
  <si>
    <t>(ลงชื่อ) ด.ต.</t>
  </si>
  <si>
    <t xml:space="preserve">             (ลงชื่อ) พ.ต.ท.หญิง</t>
  </si>
  <si>
    <t>(ลงชื่อ) พ.ต.อ.</t>
  </si>
  <si>
    <t>(ก้องเกียรติ ประทุมถิ่น)</t>
  </si>
  <si>
    <t xml:space="preserve">  ( ดวงใจ    ศิริวุฒิ )</t>
  </si>
  <si>
    <t xml:space="preserve">                      ( ธัชพงศ์    พรหมมา )</t>
  </si>
  <si>
    <t>ผบ.หมู่(ป.)ฯจนท.การเงิน</t>
  </si>
  <si>
    <t xml:space="preserve">    สว.อก. สภ.กันทรารมย์</t>
  </si>
  <si>
    <t xml:space="preserve">                      ผกก.สภ.กันทรารมย์</t>
  </si>
  <si>
    <t>แผนการใช้จ่ายงบประมาณ ประจำปี พ.ศ.2568  งบดำเนินงาน  ( เมษายน 2568 ถึง กันยายน 2568 รวม 6 เดือน )</t>
  </si>
  <si>
    <t xml:space="preserve">3,000/2,000/1,600 /1,000 </t>
  </si>
  <si>
    <t>1,600 /1,000</t>
  </si>
  <si>
    <r>
      <rPr>
        <sz val="16"/>
        <color theme="1"/>
        <rFont val="TH SarabunPSK"/>
        <charset val="134"/>
      </rPr>
      <t>จัดไว้สำหรับเป็นค่าเบี้ยประกันภัยรถ ,</t>
    </r>
    <r>
      <rPr>
        <sz val="16"/>
        <color theme="1"/>
        <rFont val="TH SarabunPSK"/>
        <charset val="134"/>
      </rPr>
      <t xml:space="preserve"> และค่าจ้างเหมาบริการอื่น</t>
    </r>
  </si>
  <si>
    <t>รายงานผลการเบิกจ่ายงบประมาณ พ.ศ.2568</t>
  </si>
  <si>
    <t>สังกัด  สภ.กันทรารมย์</t>
  </si>
  <si>
    <t>ประจำเดือน ตุลาคม 2567 - กันยายน 2568</t>
  </si>
  <si>
    <t>จัดสรร ไตรมาส 1-2</t>
  </si>
  <si>
    <t>จัดสรร ไตรมาส 3-4</t>
  </si>
  <si>
    <t>จัดสรร ปีงบ 68</t>
  </si>
  <si>
    <t>ผลการเบิกจ่าย</t>
  </si>
  <si>
    <t>คงเหลือ</t>
  </si>
  <si>
    <t>เบิกจ่าย</t>
  </si>
  <si>
    <t>เบิกจ่ายสะสม</t>
  </si>
  <si>
    <t>ร้อยละ</t>
  </si>
  <si>
    <t>ค่าตอบแทนการปฏิบัติงานนอกเวลา</t>
  </si>
  <si>
    <t>งานสอบสวน</t>
  </si>
  <si>
    <t>งานปราบปรามสืบสวนฯ</t>
  </si>
  <si>
    <t>รวมงบปฏิรูปงานสอบสวน</t>
  </si>
  <si>
    <t>รวมทั้งสิ้น</t>
  </si>
  <si>
    <t xml:space="preserve">        ตรวจแล้วถูกต้อง</t>
  </si>
  <si>
    <t>ตรวจแล้ว</t>
  </si>
  <si>
    <t xml:space="preserve">        อนุมัติ</t>
  </si>
  <si>
    <t xml:space="preserve">    (ลงชื่อ) ด.ต. </t>
  </si>
  <si>
    <t xml:space="preserve">(ลงชื่อ) พ.ต.ท.หญิง </t>
  </si>
  <si>
    <t xml:space="preserve">(ลงชื่อ) พ.ต.อ. </t>
  </si>
  <si>
    <t xml:space="preserve"> ( ก้องเกียรติ ประทุมถิ่น )</t>
  </si>
  <si>
    <t xml:space="preserve">     ( ดวงใจ ศิริวุฒิ )</t>
  </si>
  <si>
    <t>( ธัชพงศ์ พรหมมา )</t>
  </si>
  <si>
    <t xml:space="preserve">                        ผบ.หมู่ (ป.) สภ.กันทรารมย์ </t>
  </si>
  <si>
    <t xml:space="preserve">                                                                                                ผบ.หมู่ (ป.) สภ.กันทรารมย์ </t>
  </si>
  <si>
    <t xml:space="preserve">                    สว.อก.สภ.กันทรารมย์ </t>
  </si>
  <si>
    <t>ผกก.สภ.กันทรารมย์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</si>
</sst>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33">
    <font>
      <sz val="11"/>
      <color theme="1"/>
      <name val="Calibri"/>
      <charset val="222"/>
      <scheme val="minor"/>
    </font>
    <font>
      <sz val="14"/>
      <color rgb="FFFF0000"/>
      <name val="TH SarabunPSK"/>
      <charset val="134"/>
    </font>
    <font>
      <sz val="14"/>
      <name val="TH SarabunPSK"/>
      <charset val="134"/>
    </font>
    <font>
      <sz val="18"/>
      <name val="TH SarabunPSK"/>
      <charset val="134"/>
    </font>
    <font>
      <sz val="16"/>
      <name val="TH SarabunPSK"/>
      <charset val="134"/>
    </font>
    <font>
      <sz val="11"/>
      <color rgb="FF9C6500"/>
      <name val="Calibri"/>
      <charset val="222"/>
      <scheme val="minor"/>
    </font>
    <font>
      <sz val="16"/>
      <color rgb="FFFF0000"/>
      <name val="TH SarabunPSK"/>
      <charset val="134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  <font>
      <sz val="15"/>
      <name val="TH SarabunPSK"/>
      <charset val="134"/>
    </font>
    <font>
      <b/>
      <sz val="16"/>
      <name val="TH SarabunPSK"/>
      <charset val="134"/>
    </font>
    <font>
      <sz val="13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6"/>
      <color theme="1"/>
      <name val="TH SarabunPSK"/>
      <charset val="222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/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9" borderId="2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30" applyNumberFormat="0" applyAlignment="0" applyProtection="0">
      <alignment vertical="center"/>
    </xf>
    <xf numFmtId="0" fontId="22" fillId="11" borderId="31" applyNumberFormat="0" applyAlignment="0" applyProtection="0">
      <alignment vertical="center"/>
    </xf>
    <xf numFmtId="0" fontId="23" fillId="11" borderId="30" applyNumberFormat="0" applyAlignment="0" applyProtection="0">
      <alignment vertical="center"/>
    </xf>
    <xf numFmtId="0" fontId="24" fillId="12" borderId="32" applyNumberFormat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31" fillId="0" borderId="0"/>
    <xf numFmtId="0" fontId="0" fillId="0" borderId="0"/>
    <xf numFmtId="0" fontId="32" fillId="0" borderId="0"/>
    <xf numFmtId="0" fontId="0" fillId="0" borderId="0"/>
  </cellStyleXfs>
  <cellXfs count="1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80" fontId="5" fillId="2" borderId="6" xfId="24" applyNumberFormat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shrinkToFit="1"/>
    </xf>
    <xf numFmtId="176" fontId="4" fillId="3" borderId="7" xfId="1" applyFont="1" applyFill="1" applyBorder="1" applyAlignment="1">
      <alignment horizontal="right"/>
    </xf>
    <xf numFmtId="176" fontId="4" fillId="3" borderId="7" xfId="1" applyFont="1" applyFill="1" applyBorder="1"/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shrinkToFit="1"/>
    </xf>
    <xf numFmtId="176" fontId="4" fillId="0" borderId="7" xfId="1" applyFont="1" applyBorder="1" applyAlignment="1">
      <alignment horizontal="right"/>
    </xf>
    <xf numFmtId="176" fontId="4" fillId="4" borderId="7" xfId="1" applyFont="1" applyFill="1" applyBorder="1" applyAlignment="1">
      <alignment horizontal="right"/>
    </xf>
    <xf numFmtId="176" fontId="4" fillId="0" borderId="7" xfId="1" applyFont="1" applyBorder="1"/>
    <xf numFmtId="0" fontId="4" fillId="0" borderId="8" xfId="0" applyFont="1" applyBorder="1" applyAlignment="1">
      <alignment shrinkToFit="1"/>
    </xf>
    <xf numFmtId="0" fontId="4" fillId="5" borderId="9" xfId="0" applyFont="1" applyFill="1" applyBorder="1" applyAlignment="1">
      <alignment horizontal="center"/>
    </xf>
    <xf numFmtId="0" fontId="4" fillId="5" borderId="6" xfId="0" applyFont="1" applyFill="1" applyBorder="1" applyAlignment="1">
      <alignment shrinkToFit="1"/>
    </xf>
    <xf numFmtId="176" fontId="4" fillId="5" borderId="6" xfId="1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shrinkToFit="1"/>
    </xf>
    <xf numFmtId="176" fontId="4" fillId="3" borderId="10" xfId="1" applyFont="1" applyFill="1" applyBorder="1" applyAlignment="1">
      <alignment horizontal="right"/>
    </xf>
    <xf numFmtId="176" fontId="4" fillId="3" borderId="10" xfId="1" applyFont="1" applyFill="1" applyBorder="1"/>
    <xf numFmtId="0" fontId="4" fillId="0" borderId="8" xfId="0" applyFont="1" applyBorder="1" applyAlignment="1">
      <alignment horizontal="center"/>
    </xf>
    <xf numFmtId="176" fontId="4" fillId="0" borderId="8" xfId="1" applyFont="1" applyBorder="1" applyAlignment="1">
      <alignment horizontal="right"/>
    </xf>
    <xf numFmtId="176" fontId="4" fillId="0" borderId="8" xfId="1" applyFont="1" applyBorder="1"/>
    <xf numFmtId="0" fontId="4" fillId="5" borderId="6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shrinkToFit="1"/>
    </xf>
    <xf numFmtId="176" fontId="4" fillId="0" borderId="10" xfId="1" applyFont="1" applyBorder="1" applyAlignment="1">
      <alignment horizontal="right"/>
    </xf>
    <xf numFmtId="176" fontId="4" fillId="0" borderId="10" xfId="1" applyFont="1" applyBorder="1"/>
    <xf numFmtId="176" fontId="4" fillId="4" borderId="10" xfId="1" applyFont="1" applyFill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shrinkToFit="1"/>
    </xf>
    <xf numFmtId="176" fontId="4" fillId="0" borderId="11" xfId="1" applyFont="1" applyBorder="1" applyAlignment="1">
      <alignment horizontal="right"/>
    </xf>
    <xf numFmtId="176" fontId="4" fillId="0" borderId="12" xfId="1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176" fontId="4" fillId="0" borderId="6" xfId="1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80" fontId="4" fillId="0" borderId="6" xfId="0" applyNumberFormat="1" applyFont="1" applyBorder="1"/>
    <xf numFmtId="176" fontId="4" fillId="4" borderId="7" xfId="1" applyFont="1" applyFill="1" applyBorder="1"/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14" xfId="0" applyFont="1" applyBorder="1" applyAlignment="1">
      <alignment horizontal="center"/>
    </xf>
    <xf numFmtId="176" fontId="6" fillId="0" borderId="0" xfId="0" applyNumberFormat="1" applyFont="1"/>
    <xf numFmtId="176" fontId="4" fillId="0" borderId="7" xfId="1" applyFont="1" applyFill="1" applyBorder="1"/>
    <xf numFmtId="0" fontId="6" fillId="0" borderId="0" xfId="0" applyFont="1"/>
    <xf numFmtId="176" fontId="4" fillId="5" borderId="6" xfId="1" applyFont="1" applyFill="1" applyBorder="1"/>
    <xf numFmtId="176" fontId="4" fillId="4" borderId="11" xfId="1" applyFont="1" applyFill="1" applyBorder="1"/>
    <xf numFmtId="176" fontId="4" fillId="4" borderId="12" xfId="1" applyFont="1" applyFill="1" applyBorder="1"/>
    <xf numFmtId="176" fontId="4" fillId="0" borderId="6" xfId="1" applyFont="1" applyBorder="1"/>
    <xf numFmtId="176" fontId="7" fillId="0" borderId="0" xfId="49" applyFont="1"/>
    <xf numFmtId="0" fontId="7" fillId="0" borderId="0" xfId="0" applyFont="1"/>
    <xf numFmtId="0" fontId="7" fillId="0" borderId="0" xfId="54" applyFont="1"/>
    <xf numFmtId="0" fontId="8" fillId="0" borderId="0" xfId="51" applyFont="1" applyAlignment="1">
      <alignment horizontal="center"/>
    </xf>
    <xf numFmtId="0" fontId="8" fillId="0" borderId="1" xfId="51" applyFont="1" applyBorder="1" applyAlignment="1">
      <alignment horizontal="center"/>
    </xf>
    <xf numFmtId="0" fontId="8" fillId="0" borderId="6" xfId="51" applyFont="1" applyBorder="1" applyAlignment="1">
      <alignment horizontal="center" vertical="center"/>
    </xf>
    <xf numFmtId="0" fontId="8" fillId="0" borderId="6" xfId="51" applyFont="1" applyBorder="1" applyAlignment="1">
      <alignment horizontal="center"/>
    </xf>
    <xf numFmtId="0" fontId="8" fillId="0" borderId="2" xfId="51" applyFont="1" applyBorder="1" applyAlignment="1">
      <alignment horizontal="center"/>
    </xf>
    <xf numFmtId="0" fontId="7" fillId="0" borderId="10" xfId="51" applyFont="1" applyBorder="1" applyAlignment="1">
      <alignment horizontal="center"/>
    </xf>
    <xf numFmtId="0" fontId="4" fillId="4" borderId="15" xfId="51" applyFont="1" applyFill="1" applyBorder="1" applyAlignment="1"/>
    <xf numFmtId="0" fontId="4" fillId="4" borderId="10" xfId="51" applyFont="1" applyFill="1" applyBorder="1" applyAlignment="1">
      <alignment horizontal="center"/>
    </xf>
    <xf numFmtId="3" fontId="4" fillId="4" borderId="10" xfId="51" applyNumberFormat="1" applyFont="1" applyFill="1" applyBorder="1" applyAlignment="1"/>
    <xf numFmtId="176" fontId="4" fillId="4" borderId="16" xfId="1" applyFont="1" applyFill="1" applyBorder="1" applyAlignment="1"/>
    <xf numFmtId="0" fontId="7" fillId="0" borderId="2" xfId="0" applyFont="1" applyBorder="1"/>
    <xf numFmtId="0" fontId="7" fillId="0" borderId="7" xfId="51" applyFont="1" applyBorder="1" applyAlignment="1">
      <alignment horizontal="center"/>
    </xf>
    <xf numFmtId="0" fontId="4" fillId="4" borderId="17" xfId="51" applyFont="1" applyFill="1" applyBorder="1" applyAlignment="1"/>
    <xf numFmtId="0" fontId="4" fillId="4" borderId="7" xfId="51" applyFont="1" applyFill="1" applyBorder="1" applyAlignment="1">
      <alignment horizontal="center"/>
    </xf>
    <xf numFmtId="3" fontId="4" fillId="4" borderId="7" xfId="51" applyNumberFormat="1" applyFont="1" applyFill="1" applyBorder="1" applyAlignment="1"/>
    <xf numFmtId="176" fontId="4" fillId="4" borderId="7" xfId="1" applyFont="1" applyFill="1" applyBorder="1" applyAlignment="1"/>
    <xf numFmtId="0" fontId="7" fillId="0" borderId="7" xfId="0" applyFont="1" applyBorder="1"/>
    <xf numFmtId="0" fontId="4" fillId="4" borderId="7" xfId="51" applyFont="1" applyFill="1" applyBorder="1" applyAlignment="1"/>
    <xf numFmtId="0" fontId="4" fillId="4" borderId="8" xfId="51" applyFont="1" applyFill="1" applyBorder="1" applyAlignment="1">
      <alignment horizontal="center"/>
    </xf>
    <xf numFmtId="3" fontId="4" fillId="4" borderId="8" xfId="51" applyNumberFormat="1" applyFont="1" applyFill="1" applyBorder="1" applyAlignment="1"/>
    <xf numFmtId="176" fontId="4" fillId="4" borderId="8" xfId="1" applyFont="1" applyFill="1" applyBorder="1" applyAlignment="1"/>
    <xf numFmtId="0" fontId="4" fillId="4" borderId="9" xfId="51" applyFont="1" applyFill="1" applyBorder="1" applyAlignment="1"/>
    <xf numFmtId="0" fontId="4" fillId="4" borderId="2" xfId="51" applyFont="1" applyFill="1" applyBorder="1" applyAlignment="1">
      <alignment horizontal="center"/>
    </xf>
    <xf numFmtId="3" fontId="4" fillId="4" borderId="2" xfId="51" applyNumberFormat="1" applyFont="1" applyFill="1" applyBorder="1" applyAlignment="1"/>
    <xf numFmtId="176" fontId="4" fillId="4" borderId="2" xfId="49" applyFont="1" applyFill="1" applyBorder="1" applyAlignment="1"/>
    <xf numFmtId="176" fontId="4" fillId="4" borderId="2" xfId="1" applyFont="1" applyFill="1" applyBorder="1" applyAlignment="1"/>
    <xf numFmtId="0" fontId="4" fillId="4" borderId="11" xfId="51" applyFont="1" applyFill="1" applyBorder="1" applyAlignment="1"/>
    <xf numFmtId="0" fontId="4" fillId="4" borderId="10" xfId="51" applyFont="1" applyFill="1" applyBorder="1" applyAlignment="1"/>
    <xf numFmtId="176" fontId="4" fillId="4" borderId="10" xfId="49" applyFont="1" applyFill="1" applyBorder="1" applyAlignment="1"/>
    <xf numFmtId="176" fontId="4" fillId="4" borderId="10" xfId="1" applyFont="1" applyFill="1" applyBorder="1" applyAlignment="1"/>
    <xf numFmtId="0" fontId="7" fillId="0" borderId="10" xfId="0" applyFont="1" applyBorder="1"/>
    <xf numFmtId="0" fontId="7" fillId="0" borderId="11" xfId="51" applyFont="1" applyBorder="1" applyAlignment="1">
      <alignment horizontal="center"/>
    </xf>
    <xf numFmtId="0" fontId="4" fillId="4" borderId="18" xfId="51" applyFont="1" applyFill="1" applyBorder="1" applyAlignment="1">
      <alignment horizontal="center"/>
    </xf>
    <xf numFmtId="0" fontId="4" fillId="4" borderId="12" xfId="51" applyFont="1" applyFill="1" applyBorder="1" applyAlignment="1">
      <alignment horizontal="center"/>
    </xf>
    <xf numFmtId="49" fontId="9" fillId="4" borderId="19" xfId="49" applyNumberFormat="1" applyFont="1" applyFill="1" applyBorder="1" applyAlignment="1">
      <alignment horizontal="center"/>
    </xf>
    <xf numFmtId="176" fontId="4" fillId="4" borderId="12" xfId="49" applyFont="1" applyFill="1" applyBorder="1" applyAlignment="1"/>
    <xf numFmtId="176" fontId="4" fillId="4" borderId="12" xfId="1" applyFont="1" applyFill="1" applyBorder="1" applyAlignment="1"/>
    <xf numFmtId="0" fontId="4" fillId="4" borderId="9" xfId="51" applyFont="1" applyFill="1" applyBorder="1" applyAlignment="1">
      <alignment horizontal="center"/>
    </xf>
    <xf numFmtId="49" fontId="9" fillId="4" borderId="20" xfId="49" applyNumberFormat="1" applyFont="1" applyFill="1" applyBorder="1" applyAlignment="1">
      <alignment horizontal="center"/>
    </xf>
    <xf numFmtId="176" fontId="4" fillId="4" borderId="20" xfId="49" applyFont="1" applyFill="1" applyBorder="1" applyAlignment="1">
      <alignment horizontal="center"/>
    </xf>
    <xf numFmtId="176" fontId="4" fillId="4" borderId="9" xfId="1" applyFont="1" applyFill="1" applyBorder="1" applyAlignment="1"/>
    <xf numFmtId="0" fontId="7" fillId="0" borderId="9" xfId="0" applyFont="1" applyBorder="1"/>
    <xf numFmtId="176" fontId="7" fillId="0" borderId="0" xfId="54" applyNumberFormat="1" applyFont="1"/>
    <xf numFmtId="0" fontId="4" fillId="4" borderId="8" xfId="51" applyFont="1" applyFill="1" applyBorder="1" applyAlignment="1"/>
    <xf numFmtId="0" fontId="4" fillId="4" borderId="11" xfId="51" applyFont="1" applyFill="1" applyBorder="1" applyAlignment="1">
      <alignment horizontal="center"/>
    </xf>
    <xf numFmtId="0" fontId="4" fillId="4" borderId="12" xfId="51" applyFont="1" applyFill="1" applyBorder="1" applyAlignment="1"/>
    <xf numFmtId="176" fontId="4" fillId="4" borderId="11" xfId="1" applyFont="1" applyFill="1" applyBorder="1" applyAlignment="1"/>
    <xf numFmtId="0" fontId="7" fillId="0" borderId="8" xfId="51" applyFont="1" applyBorder="1" applyAlignment="1">
      <alignment horizontal="center"/>
    </xf>
    <xf numFmtId="0" fontId="4" fillId="4" borderId="18" xfId="51" applyFont="1" applyFill="1" applyBorder="1" applyAlignment="1">
      <alignment horizontal="right"/>
    </xf>
    <xf numFmtId="176" fontId="6" fillId="4" borderId="11" xfId="1" applyFont="1" applyFill="1" applyBorder="1" applyAlignment="1"/>
    <xf numFmtId="176" fontId="4" fillId="4" borderId="11" xfId="49" applyFont="1" applyFill="1" applyBorder="1" applyAlignment="1"/>
    <xf numFmtId="176" fontId="4" fillId="4" borderId="7" xfId="49" applyFont="1" applyFill="1" applyBorder="1" applyAlignment="1"/>
    <xf numFmtId="176" fontId="4" fillId="4" borderId="7" xfId="51" applyNumberFormat="1" applyFont="1" applyFill="1" applyBorder="1" applyAlignment="1"/>
    <xf numFmtId="0" fontId="4" fillId="4" borderId="5" xfId="51" applyFont="1" applyFill="1" applyBorder="1" applyAlignment="1">
      <alignment horizontal="center"/>
    </xf>
    <xf numFmtId="176" fontId="4" fillId="4" borderId="5" xfId="49" applyFont="1" applyFill="1" applyBorder="1" applyAlignment="1"/>
    <xf numFmtId="176" fontId="4" fillId="4" borderId="5" xfId="1" applyFont="1" applyFill="1" applyBorder="1" applyAlignment="1"/>
    <xf numFmtId="176" fontId="4" fillId="4" borderId="5" xfId="51" applyNumberFormat="1" applyFont="1" applyFill="1" applyBorder="1" applyAlignment="1"/>
    <xf numFmtId="0" fontId="4" fillId="4" borderId="2" xfId="51" applyFont="1" applyFill="1" applyBorder="1" applyAlignment="1"/>
    <xf numFmtId="176" fontId="4" fillId="4" borderId="8" xfId="49" applyFont="1" applyFill="1" applyBorder="1" applyAlignment="1"/>
    <xf numFmtId="0" fontId="6" fillId="4" borderId="7" xfId="51" applyFont="1" applyFill="1" applyBorder="1" applyAlignment="1">
      <alignment horizontal="center"/>
    </xf>
    <xf numFmtId="176" fontId="6" fillId="4" borderId="8" xfId="49" applyFont="1" applyFill="1" applyBorder="1" applyAlignment="1"/>
    <xf numFmtId="0" fontId="7" fillId="0" borderId="9" xfId="51" applyFont="1" applyBorder="1" applyAlignment="1">
      <alignment horizontal="center"/>
    </xf>
    <xf numFmtId="0" fontId="6" fillId="4" borderId="9" xfId="51" applyFont="1" applyFill="1" applyBorder="1" applyAlignment="1">
      <alignment horizontal="center"/>
    </xf>
    <xf numFmtId="176" fontId="6" fillId="4" borderId="9" xfId="49" applyFont="1" applyFill="1" applyBorder="1" applyAlignment="1"/>
    <xf numFmtId="0" fontId="8" fillId="0" borderId="12" xfId="51" applyFont="1" applyBorder="1" applyAlignment="1">
      <alignment horizontal="center"/>
    </xf>
    <xf numFmtId="0" fontId="4" fillId="2" borderId="3" xfId="24" applyFont="1" applyBorder="1" applyAlignment="1">
      <alignment horizontal="right"/>
    </xf>
    <xf numFmtId="0" fontId="4" fillId="2" borderId="4" xfId="24" applyFont="1" applyBorder="1" applyAlignment="1">
      <alignment horizontal="right"/>
    </xf>
    <xf numFmtId="0" fontId="4" fillId="2" borderId="14" xfId="24" applyFont="1" applyBorder="1" applyAlignment="1">
      <alignment horizontal="right"/>
    </xf>
    <xf numFmtId="176" fontId="10" fillId="6" borderId="21" xfId="1" applyFont="1" applyFill="1" applyBorder="1" applyAlignment="1"/>
    <xf numFmtId="0" fontId="10" fillId="4" borderId="12" xfId="51" applyFont="1" applyFill="1" applyBorder="1" applyAlignment="1"/>
    <xf numFmtId="0" fontId="7" fillId="0" borderId="10" xfId="0" applyFont="1" applyBorder="1" applyAlignment="1">
      <alignment horizontal="center"/>
    </xf>
    <xf numFmtId="176" fontId="4" fillId="4" borderId="10" xfId="1" applyFont="1" applyFill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7" fillId="4" borderId="6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right"/>
    </xf>
    <xf numFmtId="0" fontId="7" fillId="7" borderId="4" xfId="0" applyFont="1" applyFill="1" applyBorder="1" applyAlignment="1">
      <alignment horizontal="right"/>
    </xf>
    <xf numFmtId="0" fontId="7" fillId="7" borderId="14" xfId="0" applyFont="1" applyFill="1" applyBorder="1" applyAlignment="1">
      <alignment horizontal="right"/>
    </xf>
    <xf numFmtId="176" fontId="7" fillId="7" borderId="21" xfId="1" applyFont="1" applyFill="1" applyBorder="1"/>
    <xf numFmtId="0" fontId="7" fillId="0" borderId="8" xfId="51" applyFont="1" applyBorder="1" applyAlignment="1"/>
    <xf numFmtId="0" fontId="7" fillId="0" borderId="22" xfId="51" applyFont="1" applyBorder="1" applyAlignment="1">
      <alignment horizontal="left"/>
    </xf>
    <xf numFmtId="176" fontId="7" fillId="0" borderId="23" xfId="1" applyFont="1" applyBorder="1" applyAlignment="1">
      <alignment horizontal="left"/>
    </xf>
    <xf numFmtId="176" fontId="8" fillId="0" borderId="24" xfId="1" applyFont="1" applyBorder="1" applyAlignment="1"/>
    <xf numFmtId="0" fontId="8" fillId="0" borderId="9" xfId="51" applyFont="1" applyBorder="1" applyAlignment="1">
      <alignment horizontal="center"/>
    </xf>
    <xf numFmtId="0" fontId="8" fillId="0" borderId="25" xfId="51" applyFont="1" applyBorder="1" applyAlignment="1">
      <alignment horizontal="left"/>
    </xf>
    <xf numFmtId="0" fontId="8" fillId="0" borderId="26" xfId="51" applyFont="1" applyBorder="1" applyAlignment="1">
      <alignment horizontal="left"/>
    </xf>
    <xf numFmtId="176" fontId="8" fillId="8" borderId="21" xfId="1" applyFont="1" applyFill="1" applyBorder="1" applyAlignment="1"/>
    <xf numFmtId="0" fontId="8" fillId="0" borderId="9" xfId="51" applyFont="1" applyBorder="1" applyAlignment="1"/>
    <xf numFmtId="0" fontId="7" fillId="0" borderId="0" xfId="51" applyFont="1"/>
    <xf numFmtId="0" fontId="8" fillId="0" borderId="13" xfId="51" applyFont="1" applyBorder="1" applyAlignment="1">
      <alignment horizontal="center"/>
    </xf>
    <xf numFmtId="0" fontId="8" fillId="0" borderId="0" xfId="51" applyFont="1" applyBorder="1" applyAlignment="1">
      <alignment horizontal="center"/>
    </xf>
    <xf numFmtId="0" fontId="8" fillId="0" borderId="0" xfId="51" applyFont="1"/>
    <xf numFmtId="0" fontId="7" fillId="0" borderId="0" xfId="51" applyFont="1" applyAlignment="1"/>
    <xf numFmtId="0" fontId="7" fillId="0" borderId="0" xfId="51" applyFont="1" applyAlignment="1">
      <alignment horizontal="left" vertical="center"/>
    </xf>
    <xf numFmtId="0" fontId="7" fillId="0" borderId="0" xfId="51" applyFont="1" applyAlignment="1">
      <alignment horizontal="center"/>
    </xf>
    <xf numFmtId="49" fontId="11" fillId="4" borderId="19" xfId="49" applyNumberFormat="1" applyFont="1" applyFill="1" applyBorder="1" applyAlignment="1">
      <alignment horizontal="center"/>
    </xf>
    <xf numFmtId="49" fontId="4" fillId="4" borderId="20" xfId="49" applyNumberFormat="1" applyFont="1" applyFill="1" applyBorder="1" applyAlignment="1">
      <alignment horizontal="center"/>
    </xf>
    <xf numFmtId="176" fontId="4" fillId="0" borderId="9" xfId="1" applyFont="1" applyBorder="1" applyAlignment="1">
      <alignment horizontal="right"/>
    </xf>
  </cellXfs>
  <cellStyles count="55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Comma 3" xfId="50"/>
    <cellStyle name="Normal 2" xfId="51"/>
    <cellStyle name="Normal 2 2" xfId="52"/>
    <cellStyle name="Normal 2 3" xfId="53"/>
    <cellStyle name="Normal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890905</xdr:colOff>
      <xdr:row>32</xdr:row>
      <xdr:rowOff>258445</xdr:rowOff>
    </xdr:from>
    <xdr:to>
      <xdr:col>6</xdr:col>
      <xdr:colOff>2201545</xdr:colOff>
      <xdr:row>33</xdr:row>
      <xdr:rowOff>304800</xdr:rowOff>
    </xdr:to>
    <xdr:pic>
      <xdr:nvPicPr>
        <xdr:cNvPr id="2" name="Picture 1" descr="ลายมือชื่อ ผกก.ธัชพงศ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33410" y="9707245"/>
          <a:ext cx="1310640" cy="341630"/>
        </a:xfrm>
        <a:prstGeom prst="rect">
          <a:avLst/>
        </a:prstGeom>
      </xdr:spPr>
    </xdr:pic>
    <xdr:clientData/>
  </xdr:twoCellAnchor>
  <xdr:twoCellAnchor editAs="oneCell">
    <xdr:from>
      <xdr:col>3</xdr:col>
      <xdr:colOff>845185</xdr:colOff>
      <xdr:row>32</xdr:row>
      <xdr:rowOff>219075</xdr:rowOff>
    </xdr:from>
    <xdr:to>
      <xdr:col>4</xdr:col>
      <xdr:colOff>605790</xdr:colOff>
      <xdr:row>33</xdr:row>
      <xdr:rowOff>349885</xdr:rowOff>
    </xdr:to>
    <xdr:pic>
      <xdr:nvPicPr>
        <xdr:cNvPr id="3" name="Picture 2" descr="ลายเซ็น สว.ดวงใจ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12945" y="9667875"/>
          <a:ext cx="1252220" cy="426085"/>
        </a:xfrm>
        <a:prstGeom prst="rect">
          <a:avLst/>
        </a:prstGeom>
      </xdr:spPr>
    </xdr:pic>
    <xdr:clientData/>
  </xdr:twoCellAnchor>
  <xdr:twoCellAnchor editAs="oneCell">
    <xdr:from>
      <xdr:col>1</xdr:col>
      <xdr:colOff>768985</xdr:colOff>
      <xdr:row>33</xdr:row>
      <xdr:rowOff>81280</xdr:rowOff>
    </xdr:from>
    <xdr:to>
      <xdr:col>1</xdr:col>
      <xdr:colOff>1624330</xdr:colOff>
      <xdr:row>33</xdr:row>
      <xdr:rowOff>527050</xdr:rowOff>
    </xdr:to>
    <xdr:pic>
      <xdr:nvPicPr>
        <xdr:cNvPr id="4" name="Picture 3" descr="ลายเซ็น กองอี๊ด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36015" y="9825355"/>
          <a:ext cx="855345" cy="4457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1007745</xdr:colOff>
      <xdr:row>33</xdr:row>
      <xdr:rowOff>17780</xdr:rowOff>
    </xdr:from>
    <xdr:to>
      <xdr:col>6</xdr:col>
      <xdr:colOff>1915160</xdr:colOff>
      <xdr:row>34</xdr:row>
      <xdr:rowOff>15240</xdr:rowOff>
    </xdr:to>
    <xdr:pic>
      <xdr:nvPicPr>
        <xdr:cNvPr id="2" name="Picture 1" descr="ลายมือชื่อ ผกก.ธัชพงศ์"/>
        <xdr:cNvPicPr>
          <a:picLocks noChangeAspect="1"/>
        </xdr:cNvPicPr>
      </xdr:nvPicPr>
      <xdr:blipFill>
        <a:blip r:embed="rId1"/>
        <a:srcRect t="29657" r="7448"/>
        <a:stretch>
          <a:fillRect/>
        </a:stretch>
      </xdr:blipFill>
      <xdr:spPr>
        <a:xfrm>
          <a:off x="8651240" y="9761855"/>
          <a:ext cx="907415" cy="467360"/>
        </a:xfrm>
        <a:prstGeom prst="rect">
          <a:avLst/>
        </a:prstGeom>
      </xdr:spPr>
    </xdr:pic>
    <xdr:clientData/>
  </xdr:twoCellAnchor>
  <xdr:twoCellAnchor editAs="oneCell">
    <xdr:from>
      <xdr:col>3</xdr:col>
      <xdr:colOff>1191895</xdr:colOff>
      <xdr:row>32</xdr:row>
      <xdr:rowOff>269240</xdr:rowOff>
    </xdr:from>
    <xdr:to>
      <xdr:col>4</xdr:col>
      <xdr:colOff>714375</xdr:colOff>
      <xdr:row>34</xdr:row>
      <xdr:rowOff>24130</xdr:rowOff>
    </xdr:to>
    <xdr:pic>
      <xdr:nvPicPr>
        <xdr:cNvPr id="3" name="Picture 2" descr="ลายเซ็น สว.ดวงใจ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59655" y="9718040"/>
          <a:ext cx="1014095" cy="520065"/>
        </a:xfrm>
        <a:prstGeom prst="rect">
          <a:avLst/>
        </a:prstGeom>
      </xdr:spPr>
    </xdr:pic>
    <xdr:clientData/>
  </xdr:twoCellAnchor>
  <xdr:twoCellAnchor editAs="oneCell">
    <xdr:from>
      <xdr:col>1</xdr:col>
      <xdr:colOff>904240</xdr:colOff>
      <xdr:row>32</xdr:row>
      <xdr:rowOff>294640</xdr:rowOff>
    </xdr:from>
    <xdr:to>
      <xdr:col>1</xdr:col>
      <xdr:colOff>1759585</xdr:colOff>
      <xdr:row>33</xdr:row>
      <xdr:rowOff>445135</xdr:rowOff>
    </xdr:to>
    <xdr:pic>
      <xdr:nvPicPr>
        <xdr:cNvPr id="4" name="Picture 3" descr="ลายเซ็น กองอี๊ด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1270" y="9743440"/>
          <a:ext cx="855345" cy="445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46355</xdr:colOff>
      <xdr:row>29</xdr:row>
      <xdr:rowOff>199390</xdr:rowOff>
    </xdr:from>
    <xdr:to>
      <xdr:col>18</xdr:col>
      <xdr:colOff>78740</xdr:colOff>
      <xdr:row>31</xdr:row>
      <xdr:rowOff>10795</xdr:rowOff>
    </xdr:to>
    <xdr:pic>
      <xdr:nvPicPr>
        <xdr:cNvPr id="2" name="Picture 1" descr="ลายมือชื่อ ผกก.ธัชพงศ์"/>
        <xdr:cNvPicPr>
          <a:picLocks noChangeAspect="1"/>
        </xdr:cNvPicPr>
      </xdr:nvPicPr>
      <xdr:blipFill>
        <a:blip r:embed="rId1"/>
        <a:srcRect t="29657" r="7448"/>
        <a:stretch>
          <a:fillRect/>
        </a:stretch>
      </xdr:blipFill>
      <xdr:spPr>
        <a:xfrm>
          <a:off x="13931265" y="8133715"/>
          <a:ext cx="907415" cy="344805"/>
        </a:xfrm>
        <a:prstGeom prst="rect">
          <a:avLst/>
        </a:prstGeom>
      </xdr:spPr>
    </xdr:pic>
    <xdr:clientData/>
  </xdr:twoCellAnchor>
  <xdr:twoCellAnchor editAs="oneCell">
    <xdr:from>
      <xdr:col>11</xdr:col>
      <xdr:colOff>265430</xdr:colOff>
      <xdr:row>29</xdr:row>
      <xdr:rowOff>86360</xdr:rowOff>
    </xdr:from>
    <xdr:to>
      <xdr:col>12</xdr:col>
      <xdr:colOff>501015</xdr:colOff>
      <xdr:row>31</xdr:row>
      <xdr:rowOff>27305</xdr:rowOff>
    </xdr:to>
    <xdr:pic>
      <xdr:nvPicPr>
        <xdr:cNvPr id="3" name="Picture 2" descr="ลายเซ็น สว.ดวงใจ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00210" y="8020685"/>
          <a:ext cx="1043940" cy="474345"/>
        </a:xfrm>
        <a:prstGeom prst="rect">
          <a:avLst/>
        </a:prstGeom>
      </xdr:spPr>
    </xdr:pic>
    <xdr:clientData/>
  </xdr:twoCellAnchor>
  <xdr:twoCellAnchor editAs="oneCell">
    <xdr:from>
      <xdr:col>5</xdr:col>
      <xdr:colOff>380365</xdr:colOff>
      <xdr:row>29</xdr:row>
      <xdr:rowOff>52705</xdr:rowOff>
    </xdr:from>
    <xdr:to>
      <xdr:col>6</xdr:col>
      <xdr:colOff>427355</xdr:colOff>
      <xdr:row>30</xdr:row>
      <xdr:rowOff>231775</xdr:rowOff>
    </xdr:to>
    <xdr:pic>
      <xdr:nvPicPr>
        <xdr:cNvPr id="5" name="Picture 4" descr="ลายเซ็น กองอี๊ด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65015" y="7987030"/>
          <a:ext cx="855345" cy="445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40"/>
  <sheetViews>
    <sheetView zoomScale="85" zoomScaleNormal="85" workbookViewId="0">
      <selection activeCell="F44" sqref="F44"/>
    </sheetView>
  </sheetViews>
  <sheetFormatPr defaultColWidth="9" defaultRowHeight="23.25" customHeight="1"/>
  <cols>
    <col min="1" max="1" width="5.5047619047619" style="64" customWidth="1"/>
    <col min="2" max="2" width="36.752380952381" style="64" customWidth="1"/>
    <col min="3" max="3" width="12.752380952381" style="64" customWidth="1"/>
    <col min="4" max="4" width="22.3714285714286" style="64" customWidth="1"/>
    <col min="5" max="6" width="16.3714285714286" style="64" customWidth="1"/>
    <col min="7" max="7" width="70.8761904761905" style="64" customWidth="1"/>
    <col min="8" max="8" width="16.3714285714286" style="64" customWidth="1"/>
    <col min="9" max="9" width="14.5047619047619" style="62" customWidth="1"/>
    <col min="10" max="10" width="13.6285714285714" style="62" customWidth="1"/>
    <col min="11" max="13" width="11.752380952381" style="62" customWidth="1"/>
    <col min="14" max="14" width="15.247619047619" style="62" customWidth="1"/>
    <col min="15" max="15" width="11.752380952381" style="64" customWidth="1"/>
    <col min="16" max="16384" width="9" style="64"/>
  </cols>
  <sheetData>
    <row r="1" s="62" customFormat="1" customHeight="1" spans="1:8">
      <c r="A1" s="65" t="s">
        <v>0</v>
      </c>
      <c r="B1" s="65"/>
      <c r="C1" s="65"/>
      <c r="D1" s="65"/>
      <c r="E1" s="65"/>
      <c r="F1" s="65"/>
      <c r="G1" s="65"/>
      <c r="H1" s="64"/>
    </row>
    <row r="2" s="62" customFormat="1" customHeight="1" spans="1:8">
      <c r="A2" s="66" t="s">
        <v>1</v>
      </c>
      <c r="B2" s="66"/>
      <c r="C2" s="66"/>
      <c r="D2" s="66"/>
      <c r="E2" s="66"/>
      <c r="F2" s="66"/>
      <c r="G2" s="66"/>
      <c r="H2" s="64"/>
    </row>
    <row r="3" s="62" customFormat="1" customHeight="1" spans="1:8">
      <c r="A3" s="67" t="s">
        <v>2</v>
      </c>
      <c r="B3" s="68" t="s">
        <v>3</v>
      </c>
      <c r="C3" s="69" t="s">
        <v>4</v>
      </c>
      <c r="D3" s="69" t="s">
        <v>5</v>
      </c>
      <c r="E3" s="68" t="s">
        <v>6</v>
      </c>
      <c r="F3" s="69" t="s">
        <v>7</v>
      </c>
      <c r="G3" s="69" t="s">
        <v>8</v>
      </c>
      <c r="H3" s="64"/>
    </row>
    <row r="4" s="62" customFormat="1" customHeight="1" spans="1:8">
      <c r="A4" s="70">
        <v>1</v>
      </c>
      <c r="B4" s="71" t="s">
        <v>9</v>
      </c>
      <c r="C4" s="72"/>
      <c r="D4" s="73"/>
      <c r="E4" s="19">
        <v>68100</v>
      </c>
      <c r="F4" s="74">
        <f>SUM(C4:E4)</f>
        <v>68100</v>
      </c>
      <c r="G4" s="75" t="s">
        <v>10</v>
      </c>
      <c r="H4" s="64"/>
    </row>
    <row r="5" s="62" customFormat="1" customHeight="1" spans="1:8">
      <c r="A5" s="76">
        <v>2</v>
      </c>
      <c r="B5" s="77" t="s">
        <v>11</v>
      </c>
      <c r="C5" s="78"/>
      <c r="D5" s="79"/>
      <c r="E5" s="19">
        <v>500</v>
      </c>
      <c r="F5" s="80">
        <f t="shared" ref="F5:F9" si="0">SUM(C5:E5)</f>
        <v>500</v>
      </c>
      <c r="G5" s="81" t="s">
        <v>12</v>
      </c>
      <c r="H5" s="64"/>
    </row>
    <row r="6" s="62" customFormat="1" customHeight="1" spans="1:8">
      <c r="A6" s="76">
        <v>3</v>
      </c>
      <c r="B6" s="77" t="s">
        <v>13</v>
      </c>
      <c r="C6" s="78"/>
      <c r="D6" s="79"/>
      <c r="E6" s="19">
        <v>14200</v>
      </c>
      <c r="F6" s="80">
        <f t="shared" si="0"/>
        <v>14200</v>
      </c>
      <c r="G6" s="82"/>
      <c r="H6" s="64"/>
    </row>
    <row r="7" s="62" customFormat="1" customHeight="1" spans="1:8">
      <c r="A7" s="76">
        <v>4</v>
      </c>
      <c r="B7" s="77" t="s">
        <v>14</v>
      </c>
      <c r="C7" s="78"/>
      <c r="D7" s="79"/>
      <c r="E7" s="19">
        <v>86100</v>
      </c>
      <c r="F7" s="80">
        <f t="shared" si="0"/>
        <v>86100</v>
      </c>
      <c r="G7" s="82"/>
      <c r="H7" s="64"/>
    </row>
    <row r="8" s="62" customFormat="1" customHeight="1" spans="1:8">
      <c r="A8" s="76">
        <v>5</v>
      </c>
      <c r="B8" s="77" t="s">
        <v>15</v>
      </c>
      <c r="C8" s="83"/>
      <c r="D8" s="84"/>
      <c r="E8" s="19">
        <v>3800</v>
      </c>
      <c r="F8" s="85">
        <f t="shared" si="0"/>
        <v>3800</v>
      </c>
      <c r="G8" s="86"/>
      <c r="H8" s="64"/>
    </row>
    <row r="9" s="62" customFormat="1" customHeight="1" spans="1:8">
      <c r="A9" s="76">
        <v>6</v>
      </c>
      <c r="B9" s="82" t="s">
        <v>16</v>
      </c>
      <c r="C9" s="87"/>
      <c r="D9" s="88"/>
      <c r="E9" s="89">
        <v>14700</v>
      </c>
      <c r="F9" s="90">
        <f t="shared" si="0"/>
        <v>14700</v>
      </c>
      <c r="G9" s="91" t="s">
        <v>17</v>
      </c>
      <c r="H9" s="64"/>
    </row>
    <row r="10" s="62" customFormat="1" customHeight="1" spans="1:8">
      <c r="A10" s="76">
        <v>7</v>
      </c>
      <c r="B10" s="82" t="s">
        <v>18</v>
      </c>
      <c r="C10" s="72"/>
      <c r="D10" s="92"/>
      <c r="E10" s="93"/>
      <c r="F10" s="94"/>
      <c r="G10" s="95" t="s">
        <v>19</v>
      </c>
      <c r="H10" s="64"/>
    </row>
    <row r="11" s="62" customFormat="1" customHeight="1" spans="1:8">
      <c r="A11" s="96"/>
      <c r="B11" s="97" t="s">
        <v>20</v>
      </c>
      <c r="C11" s="98">
        <f>64-2</f>
        <v>62</v>
      </c>
      <c r="D11" s="160" t="s">
        <v>21</v>
      </c>
      <c r="E11" s="100">
        <f>54800*6+36000-10000</f>
        <v>354800</v>
      </c>
      <c r="F11" s="101">
        <v>0</v>
      </c>
      <c r="G11" s="81" t="s">
        <v>22</v>
      </c>
      <c r="H11" s="64"/>
    </row>
    <row r="12" s="62" customFormat="1" customHeight="1" spans="1:8">
      <c r="A12" s="76"/>
      <c r="B12" s="97" t="s">
        <v>23</v>
      </c>
      <c r="C12" s="102">
        <f>86-4+1</f>
        <v>83</v>
      </c>
      <c r="D12" s="161" t="s">
        <v>24</v>
      </c>
      <c r="E12" s="104">
        <f>70000*6-15000</f>
        <v>405000</v>
      </c>
      <c r="F12" s="105">
        <v>759800</v>
      </c>
      <c r="G12" s="106" t="s">
        <v>25</v>
      </c>
      <c r="H12" s="107"/>
    </row>
    <row r="13" s="62" customFormat="1" customHeight="1" spans="1:8">
      <c r="A13" s="76">
        <v>8</v>
      </c>
      <c r="B13" s="108" t="s">
        <v>26</v>
      </c>
      <c r="C13" s="109"/>
      <c r="D13" s="110"/>
      <c r="E13" s="18">
        <v>79120</v>
      </c>
      <c r="F13" s="111">
        <f>SUM(C13:E13)</f>
        <v>79120</v>
      </c>
      <c r="G13" s="95" t="s">
        <v>27</v>
      </c>
      <c r="H13" s="64"/>
    </row>
    <row r="14" s="62" customFormat="1" customHeight="1" spans="1:8">
      <c r="A14" s="96">
        <v>9</v>
      </c>
      <c r="B14" s="108" t="s">
        <v>28</v>
      </c>
      <c r="C14" s="78"/>
      <c r="D14" s="82"/>
      <c r="E14" s="18">
        <v>50000</v>
      </c>
      <c r="F14" s="85">
        <f t="shared" ref="F14:F15" si="1">SUM(C14:E14)</f>
        <v>50000</v>
      </c>
      <c r="G14" s="82"/>
      <c r="H14" s="64"/>
    </row>
    <row r="15" s="62" customFormat="1" customHeight="1" spans="1:8">
      <c r="A15" s="76">
        <v>10</v>
      </c>
      <c r="B15" s="82" t="s">
        <v>29</v>
      </c>
      <c r="C15" s="109"/>
      <c r="D15" s="108"/>
      <c r="E15" s="18">
        <v>30000</v>
      </c>
      <c r="F15" s="85">
        <f t="shared" si="1"/>
        <v>30000</v>
      </c>
      <c r="G15" s="106" t="s">
        <v>30</v>
      </c>
      <c r="H15" s="64"/>
    </row>
    <row r="16" s="62" customFormat="1" customHeight="1" spans="1:8">
      <c r="A16" s="96">
        <v>11</v>
      </c>
      <c r="B16" s="91" t="s">
        <v>31</v>
      </c>
      <c r="C16" s="72"/>
      <c r="D16" s="92"/>
      <c r="E16" s="93">
        <v>0</v>
      </c>
      <c r="F16" s="94"/>
      <c r="G16" s="92"/>
      <c r="H16" s="64"/>
    </row>
    <row r="17" customHeight="1" spans="1:7">
      <c r="A17" s="112"/>
      <c r="B17" s="113" t="s">
        <v>32</v>
      </c>
      <c r="C17" s="98">
        <v>0</v>
      </c>
      <c r="D17" s="100">
        <v>0</v>
      </c>
      <c r="E17" s="100">
        <f>C17*D17</f>
        <v>0</v>
      </c>
      <c r="F17" s="111"/>
      <c r="G17" s="91"/>
    </row>
    <row r="18" customHeight="1" spans="1:7">
      <c r="A18" s="112"/>
      <c r="B18" s="113" t="s">
        <v>33</v>
      </c>
      <c r="C18" s="78">
        <v>7</v>
      </c>
      <c r="D18" s="115" t="s">
        <v>34</v>
      </c>
      <c r="E18" s="116">
        <f>6000*7*6</f>
        <v>252000</v>
      </c>
      <c r="F18" s="85"/>
      <c r="G18" s="108"/>
    </row>
    <row r="19" customHeight="1" spans="1:7">
      <c r="A19" s="112"/>
      <c r="B19" s="113" t="s">
        <v>35</v>
      </c>
      <c r="C19" s="78">
        <v>1</v>
      </c>
      <c r="D19" s="116" t="s">
        <v>36</v>
      </c>
      <c r="E19" s="116">
        <f>4000*1*6</f>
        <v>24000</v>
      </c>
      <c r="F19" s="80"/>
      <c r="G19" s="117"/>
    </row>
    <row r="20" customHeight="1" spans="1:7">
      <c r="A20" s="112"/>
      <c r="B20" s="113" t="s">
        <v>37</v>
      </c>
      <c r="C20" s="78">
        <v>36</v>
      </c>
      <c r="D20" s="116" t="s">
        <v>38</v>
      </c>
      <c r="E20" s="116">
        <v>560200</v>
      </c>
      <c r="F20" s="80"/>
      <c r="G20" s="117"/>
    </row>
    <row r="21" customHeight="1" spans="1:7">
      <c r="A21" s="112"/>
      <c r="B21" s="113" t="s">
        <v>39</v>
      </c>
      <c r="C21" s="118">
        <v>2</v>
      </c>
      <c r="D21" s="119" t="s">
        <v>40</v>
      </c>
      <c r="E21" s="119">
        <f>1200*2*6</f>
        <v>14400</v>
      </c>
      <c r="F21" s="120">
        <f>SUM(E17:E21)</f>
        <v>850600</v>
      </c>
      <c r="G21" s="121"/>
    </row>
    <row r="22" customHeight="1" spans="1:7">
      <c r="A22" s="76">
        <v>12</v>
      </c>
      <c r="B22" s="82" t="s">
        <v>41</v>
      </c>
      <c r="C22" s="87"/>
      <c r="D22" s="89"/>
      <c r="E22" s="18">
        <v>30000</v>
      </c>
      <c r="F22" s="94">
        <f>SUM(C22:E22)</f>
        <v>30000</v>
      </c>
      <c r="G22" s="122"/>
    </row>
    <row r="23" customHeight="1" spans="1:7">
      <c r="A23" s="76">
        <v>13</v>
      </c>
      <c r="B23" s="82" t="s">
        <v>42</v>
      </c>
      <c r="C23" s="78"/>
      <c r="D23" s="123"/>
      <c r="E23" s="18">
        <v>29780</v>
      </c>
      <c r="F23" s="80">
        <f t="shared" ref="F23:F26" si="2">SUM(C23:E23)</f>
        <v>29780</v>
      </c>
      <c r="G23" s="82"/>
    </row>
    <row r="24" customHeight="1" spans="1:7">
      <c r="A24" s="76">
        <v>14</v>
      </c>
      <c r="B24" s="91" t="s">
        <v>43</v>
      </c>
      <c r="C24" s="78"/>
      <c r="D24" s="123"/>
      <c r="E24" s="18">
        <v>10500</v>
      </c>
      <c r="F24" s="80">
        <f t="shared" si="2"/>
        <v>10500</v>
      </c>
      <c r="G24" s="91"/>
    </row>
    <row r="25" customHeight="1" spans="1:7">
      <c r="A25" s="96">
        <v>15</v>
      </c>
      <c r="B25" s="108" t="s">
        <v>44</v>
      </c>
      <c r="C25" s="124"/>
      <c r="D25" s="125"/>
      <c r="E25" s="18">
        <v>50000</v>
      </c>
      <c r="F25" s="80">
        <f t="shared" si="2"/>
        <v>50000</v>
      </c>
      <c r="G25" s="82" t="s">
        <v>45</v>
      </c>
    </row>
    <row r="26" customHeight="1" spans="1:7">
      <c r="A26" s="126">
        <v>16</v>
      </c>
      <c r="B26" s="86" t="s">
        <v>46</v>
      </c>
      <c r="C26" s="127"/>
      <c r="D26" s="128"/>
      <c r="E26" s="162">
        <v>280000</v>
      </c>
      <c r="F26" s="105">
        <f t="shared" si="2"/>
        <v>280000</v>
      </c>
      <c r="G26" s="86" t="s">
        <v>47</v>
      </c>
    </row>
    <row r="27" customHeight="1" spans="1:7">
      <c r="A27" s="129"/>
      <c r="B27" s="130" t="s">
        <v>48</v>
      </c>
      <c r="C27" s="131"/>
      <c r="D27" s="131"/>
      <c r="E27" s="132"/>
      <c r="F27" s="133">
        <f>SUM(F4:F26)</f>
        <v>2357200</v>
      </c>
      <c r="G27" s="134"/>
    </row>
    <row r="28" s="63" customFormat="1" customHeight="1" spans="1:7">
      <c r="A28" s="135">
        <v>17</v>
      </c>
      <c r="B28" s="95" t="s">
        <v>49</v>
      </c>
      <c r="C28" s="95"/>
      <c r="D28" s="95"/>
      <c r="E28" s="27">
        <v>48100</v>
      </c>
      <c r="F28" s="101">
        <f>SUM(C28:E28)</f>
        <v>48100</v>
      </c>
      <c r="G28" s="95" t="s">
        <v>50</v>
      </c>
    </row>
    <row r="29" s="63" customFormat="1" customHeight="1" spans="1:7">
      <c r="A29" s="137">
        <v>18</v>
      </c>
      <c r="B29" s="138" t="s">
        <v>51</v>
      </c>
      <c r="C29" s="138"/>
      <c r="D29" s="138"/>
      <c r="E29" s="40">
        <v>43100</v>
      </c>
      <c r="F29" s="120">
        <f>SUM(C29:E29)</f>
        <v>43100</v>
      </c>
      <c r="G29" s="106" t="s">
        <v>52</v>
      </c>
    </row>
    <row r="30" s="63" customFormat="1" customHeight="1" spans="1:7">
      <c r="A30" s="139"/>
      <c r="B30" s="140" t="s">
        <v>53</v>
      </c>
      <c r="C30" s="141"/>
      <c r="D30" s="141"/>
      <c r="E30" s="142"/>
      <c r="F30" s="143">
        <f>SUM(F28:F29)</f>
        <v>91200</v>
      </c>
      <c r="G30" s="144"/>
    </row>
    <row r="31" customHeight="1" spans="1:7">
      <c r="A31" s="112">
        <v>19</v>
      </c>
      <c r="B31" s="145" t="s">
        <v>54</v>
      </c>
      <c r="C31" s="145"/>
      <c r="D31" s="145"/>
      <c r="E31" s="146">
        <v>50500</v>
      </c>
      <c r="F31" s="147">
        <f>E31</f>
        <v>50500</v>
      </c>
      <c r="G31" s="144"/>
    </row>
    <row r="32" customHeight="1" spans="1:7">
      <c r="A32" s="148"/>
      <c r="B32" s="149" t="s">
        <v>55</v>
      </c>
      <c r="C32" s="149"/>
      <c r="D32" s="149"/>
      <c r="E32" s="150"/>
      <c r="F32" s="151">
        <f>F27+F30+F31</f>
        <v>2498900</v>
      </c>
      <c r="G32" s="152"/>
    </row>
    <row r="33" s="62" customFormat="1" customHeight="1" spans="1:8">
      <c r="A33" s="153"/>
      <c r="B33" s="65" t="s">
        <v>56</v>
      </c>
      <c r="C33" s="154" t="s">
        <v>57</v>
      </c>
      <c r="D33" s="154"/>
      <c r="E33" s="154"/>
      <c r="F33" s="155"/>
      <c r="G33" s="156" t="s">
        <v>58</v>
      </c>
      <c r="H33" s="64"/>
    </row>
    <row r="34" s="62" customFormat="1" ht="44" customHeight="1" spans="1:8">
      <c r="A34" s="64"/>
      <c r="B34" s="157" t="s">
        <v>59</v>
      </c>
      <c r="C34" s="158" t="s">
        <v>60</v>
      </c>
      <c r="D34" s="158"/>
      <c r="E34" s="158"/>
      <c r="F34" s="158"/>
      <c r="G34" s="153" t="s">
        <v>61</v>
      </c>
      <c r="H34" s="64"/>
    </row>
    <row r="35" s="62" customFormat="1" customHeight="1" spans="1:8">
      <c r="A35" s="153"/>
      <c r="B35" s="159" t="s">
        <v>62</v>
      </c>
      <c r="C35" s="159" t="s">
        <v>63</v>
      </c>
      <c r="D35" s="159"/>
      <c r="E35" s="159"/>
      <c r="F35" s="159"/>
      <c r="G35" s="153" t="s">
        <v>64</v>
      </c>
      <c r="H35" s="64"/>
    </row>
    <row r="36" customHeight="1" spans="1:14">
      <c r="A36" s="153"/>
      <c r="B36" s="159" t="s">
        <v>65</v>
      </c>
      <c r="C36" s="159" t="s">
        <v>66</v>
      </c>
      <c r="D36" s="159"/>
      <c r="E36" s="159"/>
      <c r="F36" s="159"/>
      <c r="G36" s="153" t="s">
        <v>67</v>
      </c>
      <c r="M36" s="64"/>
      <c r="N36" s="64"/>
    </row>
    <row r="37" customHeight="1" spans="1:7">
      <c r="A37" s="153"/>
      <c r="B37" s="153"/>
      <c r="C37" s="153"/>
      <c r="D37" s="153"/>
      <c r="E37" s="153"/>
      <c r="F37" s="153"/>
      <c r="G37" s="153"/>
    </row>
    <row r="38" customHeight="1" spans="1:7">
      <c r="A38" s="153"/>
      <c r="B38" s="153"/>
      <c r="C38" s="153"/>
      <c r="D38" s="153"/>
      <c r="E38" s="153"/>
      <c r="F38" s="153"/>
      <c r="G38" s="153"/>
    </row>
    <row r="39" customHeight="1" spans="1:7">
      <c r="A39" s="153"/>
      <c r="B39" s="153"/>
      <c r="C39" s="153"/>
      <c r="D39" s="153"/>
      <c r="E39" s="153"/>
      <c r="F39" s="153"/>
      <c r="G39" s="153"/>
    </row>
    <row r="40" customHeight="1" spans="1:7">
      <c r="A40" s="153"/>
      <c r="B40" s="153"/>
      <c r="C40" s="153"/>
      <c r="D40" s="153"/>
      <c r="E40" s="153"/>
      <c r="F40" s="153"/>
      <c r="G40" s="153"/>
    </row>
  </sheetData>
  <mergeCells count="9">
    <mergeCell ref="A1:G1"/>
    <mergeCell ref="A2:G2"/>
    <mergeCell ref="B27:E27"/>
    <mergeCell ref="B30:E30"/>
    <mergeCell ref="B32:E32"/>
    <mergeCell ref="C33:F33"/>
    <mergeCell ref="C34:F34"/>
    <mergeCell ref="C35:F35"/>
    <mergeCell ref="C36:F36"/>
  </mergeCells>
  <pageMargins left="0.708661417322835" right="0.31496062992126" top="0.15748031496063" bottom="0.354330708661417" header="0" footer="0"/>
  <pageSetup paperSize="9" scale="66" orientation="landscape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40"/>
  <sheetViews>
    <sheetView zoomScale="85" zoomScaleNormal="85" topLeftCell="A21" workbookViewId="0">
      <selection activeCell="G39" sqref="G39"/>
    </sheetView>
  </sheetViews>
  <sheetFormatPr defaultColWidth="9" defaultRowHeight="23.25" customHeight="1"/>
  <cols>
    <col min="1" max="1" width="5.5047619047619" style="64" customWidth="1"/>
    <col min="2" max="2" width="36.752380952381" style="64" customWidth="1"/>
    <col min="3" max="3" width="12.752380952381" style="64" customWidth="1"/>
    <col min="4" max="4" width="22.3714285714286" style="64" customWidth="1"/>
    <col min="5" max="6" width="18.6285714285714" style="64" customWidth="1"/>
    <col min="7" max="7" width="70.8761904761905" style="64" customWidth="1"/>
    <col min="8" max="8" width="16.3714285714286" style="64" customWidth="1"/>
    <col min="9" max="9" width="14.5047619047619" style="62" customWidth="1"/>
    <col min="10" max="10" width="13.6285714285714" style="62" customWidth="1"/>
    <col min="11" max="13" width="11.752380952381" style="62" customWidth="1"/>
    <col min="14" max="14" width="15.247619047619" style="62" customWidth="1"/>
    <col min="15" max="15" width="11.752380952381" style="64" customWidth="1"/>
    <col min="16" max="16384" width="9" style="64"/>
  </cols>
  <sheetData>
    <row r="1" s="62" customFormat="1" customHeight="1" spans="1:8">
      <c r="A1" s="65" t="s">
        <v>68</v>
      </c>
      <c r="B1" s="65"/>
      <c r="C1" s="65"/>
      <c r="D1" s="65"/>
      <c r="E1" s="65"/>
      <c r="F1" s="65"/>
      <c r="G1" s="65"/>
      <c r="H1" s="64"/>
    </row>
    <row r="2" s="62" customFormat="1" customHeight="1" spans="1:8">
      <c r="A2" s="66" t="s">
        <v>1</v>
      </c>
      <c r="B2" s="66"/>
      <c r="C2" s="66"/>
      <c r="D2" s="66"/>
      <c r="E2" s="66"/>
      <c r="F2" s="66"/>
      <c r="G2" s="66"/>
      <c r="H2" s="64"/>
    </row>
    <row r="3" s="62" customFormat="1" customHeight="1" spans="1:8">
      <c r="A3" s="67" t="s">
        <v>2</v>
      </c>
      <c r="B3" s="68" t="s">
        <v>3</v>
      </c>
      <c r="C3" s="69" t="s">
        <v>4</v>
      </c>
      <c r="D3" s="69" t="s">
        <v>5</v>
      </c>
      <c r="E3" s="68" t="s">
        <v>6</v>
      </c>
      <c r="F3" s="69" t="s">
        <v>7</v>
      </c>
      <c r="G3" s="69" t="s">
        <v>8</v>
      </c>
      <c r="H3" s="64"/>
    </row>
    <row r="4" s="62" customFormat="1" customHeight="1" spans="1:8">
      <c r="A4" s="70">
        <v>1</v>
      </c>
      <c r="B4" s="71" t="s">
        <v>9</v>
      </c>
      <c r="C4" s="72"/>
      <c r="D4" s="73"/>
      <c r="E4" s="19">
        <v>0</v>
      </c>
      <c r="F4" s="74">
        <f>SUM(C4:E4)</f>
        <v>0</v>
      </c>
      <c r="G4" s="75" t="s">
        <v>10</v>
      </c>
      <c r="H4" s="64"/>
    </row>
    <row r="5" s="62" customFormat="1" customHeight="1" spans="1:8">
      <c r="A5" s="76">
        <v>2</v>
      </c>
      <c r="B5" s="77" t="s">
        <v>11</v>
      </c>
      <c r="C5" s="78"/>
      <c r="D5" s="79"/>
      <c r="E5" s="19">
        <v>0</v>
      </c>
      <c r="F5" s="80">
        <f t="shared" ref="F5:F9" si="0">SUM(C5:E5)</f>
        <v>0</v>
      </c>
      <c r="G5" s="81" t="s">
        <v>12</v>
      </c>
      <c r="H5" s="64"/>
    </row>
    <row r="6" s="62" customFormat="1" customHeight="1" spans="1:8">
      <c r="A6" s="76">
        <v>3</v>
      </c>
      <c r="B6" s="77" t="s">
        <v>13</v>
      </c>
      <c r="C6" s="78"/>
      <c r="D6" s="79"/>
      <c r="E6" s="19">
        <v>0</v>
      </c>
      <c r="F6" s="80">
        <f t="shared" si="0"/>
        <v>0</v>
      </c>
      <c r="G6" s="82"/>
      <c r="H6" s="64"/>
    </row>
    <row r="7" s="62" customFormat="1" customHeight="1" spans="1:8">
      <c r="A7" s="76">
        <v>4</v>
      </c>
      <c r="B7" s="77" t="s">
        <v>14</v>
      </c>
      <c r="C7" s="78"/>
      <c r="D7" s="79"/>
      <c r="E7" s="19">
        <v>0</v>
      </c>
      <c r="F7" s="80">
        <f t="shared" si="0"/>
        <v>0</v>
      </c>
      <c r="G7" s="82"/>
      <c r="H7" s="64"/>
    </row>
    <row r="8" s="62" customFormat="1" customHeight="1" spans="1:8">
      <c r="A8" s="76">
        <v>5</v>
      </c>
      <c r="B8" s="77" t="s">
        <v>15</v>
      </c>
      <c r="C8" s="83"/>
      <c r="D8" s="84"/>
      <c r="E8" s="19">
        <v>0</v>
      </c>
      <c r="F8" s="85">
        <f t="shared" si="0"/>
        <v>0</v>
      </c>
      <c r="G8" s="86"/>
      <c r="H8" s="64"/>
    </row>
    <row r="9" s="62" customFormat="1" customHeight="1" spans="1:8">
      <c r="A9" s="76">
        <v>6</v>
      </c>
      <c r="B9" s="82" t="s">
        <v>16</v>
      </c>
      <c r="C9" s="87"/>
      <c r="D9" s="88"/>
      <c r="E9" s="89">
        <v>12200</v>
      </c>
      <c r="F9" s="90">
        <f t="shared" si="0"/>
        <v>12200</v>
      </c>
      <c r="G9" s="91" t="s">
        <v>17</v>
      </c>
      <c r="H9" s="64"/>
    </row>
    <row r="10" s="62" customFormat="1" customHeight="1" spans="1:8">
      <c r="A10" s="76">
        <v>7</v>
      </c>
      <c r="B10" s="82" t="s">
        <v>18</v>
      </c>
      <c r="C10" s="72"/>
      <c r="D10" s="92"/>
      <c r="E10" s="93"/>
      <c r="F10" s="94"/>
      <c r="G10" s="95" t="s">
        <v>19</v>
      </c>
      <c r="H10" s="64"/>
    </row>
    <row r="11" s="62" customFormat="1" customHeight="1" spans="1:8">
      <c r="A11" s="96"/>
      <c r="B11" s="97" t="s">
        <v>20</v>
      </c>
      <c r="C11" s="98">
        <f>73-1+1</f>
        <v>73</v>
      </c>
      <c r="D11" s="99" t="s">
        <v>69</v>
      </c>
      <c r="E11" s="100">
        <f>76400*5+3500+61800</f>
        <v>447300</v>
      </c>
      <c r="F11" s="101">
        <v>0</v>
      </c>
      <c r="G11" s="81" t="s">
        <v>22</v>
      </c>
      <c r="H11" s="64"/>
    </row>
    <row r="12" s="62" customFormat="1" customHeight="1" spans="1:8">
      <c r="A12" s="76"/>
      <c r="B12" s="97" t="s">
        <v>23</v>
      </c>
      <c r="C12" s="102">
        <f>78-2</f>
        <v>76</v>
      </c>
      <c r="D12" s="103" t="s">
        <v>70</v>
      </c>
      <c r="E12" s="104">
        <f>439000-800</f>
        <v>438200</v>
      </c>
      <c r="F12" s="105">
        <f>SUM(E11:E12)</f>
        <v>885500</v>
      </c>
      <c r="G12" s="106" t="s">
        <v>25</v>
      </c>
      <c r="H12" s="107"/>
    </row>
    <row r="13" s="62" customFormat="1" customHeight="1" spans="1:8">
      <c r="A13" s="76">
        <v>8</v>
      </c>
      <c r="B13" s="108" t="s">
        <v>26</v>
      </c>
      <c r="C13" s="109"/>
      <c r="D13" s="110"/>
      <c r="E13" s="18">
        <v>94300</v>
      </c>
      <c r="F13" s="111">
        <v>95100</v>
      </c>
      <c r="G13" s="95" t="s">
        <v>27</v>
      </c>
      <c r="H13" s="64"/>
    </row>
    <row r="14" s="62" customFormat="1" customHeight="1" spans="1:8">
      <c r="A14" s="96">
        <v>9</v>
      </c>
      <c r="B14" s="108" t="s">
        <v>28</v>
      </c>
      <c r="C14" s="78"/>
      <c r="D14" s="82"/>
      <c r="E14" s="18">
        <v>18100</v>
      </c>
      <c r="F14" s="85">
        <f t="shared" ref="F14" si="1">SUM(C14:E14)</f>
        <v>18100</v>
      </c>
      <c r="G14" s="82"/>
      <c r="H14" s="64"/>
    </row>
    <row r="15" s="62" customFormat="1" customHeight="1" spans="1:8">
      <c r="A15" s="76">
        <v>10</v>
      </c>
      <c r="B15" s="82" t="s">
        <v>29</v>
      </c>
      <c r="C15" s="109"/>
      <c r="D15" s="108"/>
      <c r="E15" s="18">
        <v>75000</v>
      </c>
      <c r="F15" s="85">
        <v>25000</v>
      </c>
      <c r="G15" s="106" t="s">
        <v>71</v>
      </c>
      <c r="H15" s="64"/>
    </row>
    <row r="16" s="62" customFormat="1" customHeight="1" spans="1:8">
      <c r="A16" s="96">
        <v>11</v>
      </c>
      <c r="B16" s="91" t="s">
        <v>31</v>
      </c>
      <c r="C16" s="72"/>
      <c r="D16" s="92"/>
      <c r="E16" s="93">
        <v>0</v>
      </c>
      <c r="F16" s="94"/>
      <c r="G16" s="92"/>
      <c r="H16" s="64"/>
    </row>
    <row r="17" customHeight="1" spans="1:7">
      <c r="A17" s="112"/>
      <c r="B17" s="113" t="s">
        <v>32</v>
      </c>
      <c r="C17" s="98">
        <v>0</v>
      </c>
      <c r="D17" s="100">
        <v>0</v>
      </c>
      <c r="E17" s="100">
        <f>C17*D17</f>
        <v>0</v>
      </c>
      <c r="F17" s="114"/>
      <c r="G17" s="91"/>
    </row>
    <row r="18" customHeight="1" spans="1:7">
      <c r="A18" s="112"/>
      <c r="B18" s="113" t="s">
        <v>33</v>
      </c>
      <c r="C18" s="78">
        <v>7</v>
      </c>
      <c r="D18" s="115" t="s">
        <v>34</v>
      </c>
      <c r="E18" s="116">
        <f>6000*7*6</f>
        <v>252000</v>
      </c>
      <c r="F18" s="85"/>
      <c r="G18" s="108"/>
    </row>
    <row r="19" customHeight="1" spans="1:7">
      <c r="A19" s="112"/>
      <c r="B19" s="113" t="s">
        <v>35</v>
      </c>
      <c r="C19" s="78">
        <v>1</v>
      </c>
      <c r="D19" s="116" t="s">
        <v>36</v>
      </c>
      <c r="E19" s="116">
        <f>4000*1*6</f>
        <v>24000</v>
      </c>
      <c r="F19" s="80"/>
      <c r="G19" s="117"/>
    </row>
    <row r="20" customHeight="1" spans="1:7">
      <c r="A20" s="112"/>
      <c r="B20" s="113" t="s">
        <v>37</v>
      </c>
      <c r="C20" s="78">
        <v>44</v>
      </c>
      <c r="D20" s="116" t="s">
        <v>38</v>
      </c>
      <c r="E20" s="116">
        <v>512600</v>
      </c>
      <c r="F20" s="80"/>
      <c r="G20" s="117"/>
    </row>
    <row r="21" customHeight="1" spans="1:8">
      <c r="A21" s="112"/>
      <c r="B21" s="113" t="s">
        <v>39</v>
      </c>
      <c r="C21" s="118">
        <v>2</v>
      </c>
      <c r="D21" s="119" t="s">
        <v>40</v>
      </c>
      <c r="E21" s="119">
        <f>1200*2*6</f>
        <v>14400</v>
      </c>
      <c r="F21" s="120">
        <v>803000</v>
      </c>
      <c r="G21" s="121"/>
      <c r="H21" s="107"/>
    </row>
    <row r="22" customHeight="1" spans="1:7">
      <c r="A22" s="76">
        <v>12</v>
      </c>
      <c r="B22" s="82" t="s">
        <v>41</v>
      </c>
      <c r="C22" s="87"/>
      <c r="D22" s="89"/>
      <c r="E22" s="18">
        <v>45000</v>
      </c>
      <c r="F22" s="94">
        <f>SUM(C22:E22)</f>
        <v>45000</v>
      </c>
      <c r="G22" s="122"/>
    </row>
    <row r="23" customHeight="1" spans="1:7">
      <c r="A23" s="76">
        <v>13</v>
      </c>
      <c r="B23" s="82" t="s">
        <v>42</v>
      </c>
      <c r="C23" s="78"/>
      <c r="D23" s="123"/>
      <c r="E23" s="18">
        <v>45000</v>
      </c>
      <c r="F23" s="80">
        <f t="shared" ref="F23:F26" si="2">SUM(C23:E23)</f>
        <v>45000</v>
      </c>
      <c r="G23" s="82"/>
    </row>
    <row r="24" customHeight="1" spans="1:7">
      <c r="A24" s="76">
        <v>14</v>
      </c>
      <c r="B24" s="91" t="s">
        <v>43</v>
      </c>
      <c r="C24" s="78"/>
      <c r="D24" s="123"/>
      <c r="E24" s="18">
        <v>10500</v>
      </c>
      <c r="F24" s="80">
        <f t="shared" si="2"/>
        <v>10500</v>
      </c>
      <c r="G24" s="91"/>
    </row>
    <row r="25" customHeight="1" spans="1:7">
      <c r="A25" s="96">
        <v>15</v>
      </c>
      <c r="B25" s="108" t="s">
        <v>44</v>
      </c>
      <c r="C25" s="124"/>
      <c r="D25" s="125"/>
      <c r="E25" s="18">
        <v>50000</v>
      </c>
      <c r="F25" s="80">
        <f t="shared" si="2"/>
        <v>50000</v>
      </c>
      <c r="G25" s="82" t="s">
        <v>45</v>
      </c>
    </row>
    <row r="26" customHeight="1" spans="1:7">
      <c r="A26" s="126">
        <v>16</v>
      </c>
      <c r="B26" s="86" t="s">
        <v>46</v>
      </c>
      <c r="C26" s="127"/>
      <c r="D26" s="128"/>
      <c r="E26" s="18">
        <v>180000</v>
      </c>
      <c r="F26" s="105">
        <f t="shared" si="2"/>
        <v>180000</v>
      </c>
      <c r="G26" s="86" t="s">
        <v>47</v>
      </c>
    </row>
    <row r="27" customHeight="1" spans="1:7">
      <c r="A27" s="129"/>
      <c r="B27" s="130" t="s">
        <v>48</v>
      </c>
      <c r="C27" s="131"/>
      <c r="D27" s="131"/>
      <c r="E27" s="132"/>
      <c r="F27" s="133">
        <f>SUM(F4:F26)</f>
        <v>2169400</v>
      </c>
      <c r="G27" s="134"/>
    </row>
    <row r="28" s="63" customFormat="1" customHeight="1" spans="1:7">
      <c r="A28" s="135">
        <v>17</v>
      </c>
      <c r="B28" s="95" t="s">
        <v>49</v>
      </c>
      <c r="C28" s="95"/>
      <c r="D28" s="95"/>
      <c r="E28" s="136">
        <v>48100</v>
      </c>
      <c r="F28" s="101">
        <f>SUM(C28:E28)</f>
        <v>48100</v>
      </c>
      <c r="G28" s="95" t="s">
        <v>50</v>
      </c>
    </row>
    <row r="29" s="63" customFormat="1" customHeight="1" spans="1:7">
      <c r="A29" s="137">
        <v>18</v>
      </c>
      <c r="B29" s="138" t="s">
        <v>51</v>
      </c>
      <c r="C29" s="138"/>
      <c r="D29" s="138"/>
      <c r="E29" s="30">
        <v>43100</v>
      </c>
      <c r="F29" s="120">
        <f>SUM(C29:E29)</f>
        <v>43100</v>
      </c>
      <c r="G29" s="106" t="s">
        <v>52</v>
      </c>
    </row>
    <row r="30" s="63" customFormat="1" customHeight="1" spans="1:7">
      <c r="A30" s="139"/>
      <c r="B30" s="140" t="s">
        <v>53</v>
      </c>
      <c r="C30" s="141"/>
      <c r="D30" s="141"/>
      <c r="E30" s="142"/>
      <c r="F30" s="143">
        <f>SUM(F28:F29)</f>
        <v>91200</v>
      </c>
      <c r="G30" s="144"/>
    </row>
    <row r="31" customHeight="1" spans="1:7">
      <c r="A31" s="112">
        <v>19</v>
      </c>
      <c r="B31" s="145" t="s">
        <v>54</v>
      </c>
      <c r="C31" s="145"/>
      <c r="D31" s="145"/>
      <c r="E31" s="146">
        <v>38000</v>
      </c>
      <c r="F31" s="147">
        <f>E31</f>
        <v>38000</v>
      </c>
      <c r="G31" s="144"/>
    </row>
    <row r="32" customHeight="1" spans="1:7">
      <c r="A32" s="148"/>
      <c r="B32" s="149" t="s">
        <v>55</v>
      </c>
      <c r="C32" s="149"/>
      <c r="D32" s="149"/>
      <c r="E32" s="150"/>
      <c r="F32" s="151">
        <f>F27+F30+F31</f>
        <v>2298600</v>
      </c>
      <c r="G32" s="152"/>
    </row>
    <row r="33" s="62" customFormat="1" customHeight="1" spans="1:8">
      <c r="A33" s="153"/>
      <c r="B33" s="65" t="s">
        <v>56</v>
      </c>
      <c r="C33" s="154" t="s">
        <v>57</v>
      </c>
      <c r="D33" s="154"/>
      <c r="E33" s="154"/>
      <c r="F33" s="155"/>
      <c r="G33" s="156" t="s">
        <v>58</v>
      </c>
      <c r="H33" s="64"/>
    </row>
    <row r="34" s="62" customFormat="1" ht="37" customHeight="1" spans="1:8">
      <c r="A34" s="64"/>
      <c r="B34" s="157" t="s">
        <v>59</v>
      </c>
      <c r="C34" s="158" t="s">
        <v>60</v>
      </c>
      <c r="D34" s="158"/>
      <c r="E34" s="158"/>
      <c r="F34" s="158"/>
      <c r="G34" s="153" t="s">
        <v>61</v>
      </c>
      <c r="H34" s="64"/>
    </row>
    <row r="35" s="62" customFormat="1" customHeight="1" spans="1:8">
      <c r="A35" s="153"/>
      <c r="B35" s="159" t="s">
        <v>62</v>
      </c>
      <c r="C35" s="159" t="s">
        <v>63</v>
      </c>
      <c r="D35" s="159"/>
      <c r="E35" s="159"/>
      <c r="F35" s="159"/>
      <c r="G35" s="153" t="s">
        <v>64</v>
      </c>
      <c r="H35" s="64"/>
    </row>
    <row r="36" customHeight="1" spans="1:14">
      <c r="A36" s="153"/>
      <c r="B36" s="159" t="s">
        <v>65</v>
      </c>
      <c r="C36" s="159" t="s">
        <v>66</v>
      </c>
      <c r="D36" s="159"/>
      <c r="E36" s="159"/>
      <c r="F36" s="159"/>
      <c r="G36" s="153" t="s">
        <v>67</v>
      </c>
      <c r="M36" s="64"/>
      <c r="N36" s="64"/>
    </row>
    <row r="37" customHeight="1" spans="1:7">
      <c r="A37" s="153"/>
      <c r="B37" s="153"/>
      <c r="C37" s="153"/>
      <c r="D37" s="153"/>
      <c r="E37" s="153"/>
      <c r="F37" s="153"/>
      <c r="G37" s="153"/>
    </row>
    <row r="38" customHeight="1" spans="1:7">
      <c r="A38" s="153"/>
      <c r="B38" s="153"/>
      <c r="C38" s="153"/>
      <c r="D38" s="153"/>
      <c r="E38" s="153"/>
      <c r="F38" s="153"/>
      <c r="G38" s="153"/>
    </row>
    <row r="39" customHeight="1" spans="1:7">
      <c r="A39" s="153"/>
      <c r="B39" s="153"/>
      <c r="C39" s="153"/>
      <c r="D39" s="153"/>
      <c r="E39" s="153"/>
      <c r="F39" s="153"/>
      <c r="G39" s="153"/>
    </row>
    <row r="40" customHeight="1" spans="1:7">
      <c r="A40" s="153"/>
      <c r="B40" s="153"/>
      <c r="C40" s="153"/>
      <c r="D40" s="153"/>
      <c r="E40" s="153"/>
      <c r="F40" s="153"/>
      <c r="G40" s="153"/>
    </row>
  </sheetData>
  <mergeCells count="9">
    <mergeCell ref="A1:G1"/>
    <mergeCell ref="A2:G2"/>
    <mergeCell ref="B27:E27"/>
    <mergeCell ref="B30:E30"/>
    <mergeCell ref="B32:E32"/>
    <mergeCell ref="C33:F33"/>
    <mergeCell ref="C34:F34"/>
    <mergeCell ref="C35:F35"/>
    <mergeCell ref="C36:F36"/>
  </mergeCells>
  <pageMargins left="0.708661417322835" right="0.31496062992126" top="0.15748031496063" bottom="0.354330708661417" header="0" footer="0"/>
  <pageSetup paperSize="9" scale="66" orientation="landscape"/>
  <headerFooter/>
  <colBreaks count="1" manualBreakCount="1">
    <brk id="7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tabSelected="1" zoomScale="85" zoomScaleNormal="85" workbookViewId="0">
      <selection activeCell="K11" sqref="K11"/>
    </sheetView>
  </sheetViews>
  <sheetFormatPr defaultColWidth="9" defaultRowHeight="18.75"/>
  <cols>
    <col min="1" max="1" width="4.5047619047619" style="2" customWidth="1"/>
    <col min="2" max="2" width="16.6285714285714" style="2" customWidth="1"/>
    <col min="3" max="5" width="13.8761904761905" style="2" customWidth="1"/>
    <col min="6" max="17" width="12.1238095238095" style="2" customWidth="1"/>
    <col min="18" max="18" width="13.1238095238095" style="2" customWidth="1"/>
    <col min="19" max="19" width="14" style="2" customWidth="1"/>
    <col min="20" max="20" width="10.247619047619" style="2" customWidth="1"/>
    <col min="21" max="21" width="13.247619047619" style="2" customWidth="1"/>
    <col min="22" max="16384" width="9" style="2"/>
  </cols>
  <sheetData>
    <row r="1" ht="23.25" spans="1:20">
      <c r="A1" s="3" t="s">
        <v>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3.25" spans="1:20">
      <c r="A2" s="3" t="s">
        <v>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3.25" spans="1:20">
      <c r="A3" s="4" t="s">
        <v>74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21" spans="1:21">
      <c r="A4" s="5" t="s">
        <v>2</v>
      </c>
      <c r="B4" s="5" t="s">
        <v>3</v>
      </c>
      <c r="C4" s="6" t="s">
        <v>75</v>
      </c>
      <c r="D4" s="6" t="s">
        <v>76</v>
      </c>
      <c r="E4" s="5" t="s">
        <v>77</v>
      </c>
      <c r="F4" s="7" t="s">
        <v>78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54"/>
      <c r="S4" s="5" t="s">
        <v>79</v>
      </c>
      <c r="T4" s="5" t="s">
        <v>80</v>
      </c>
      <c r="U4" s="45"/>
    </row>
    <row r="5" ht="21" spans="1:21">
      <c r="A5" s="9"/>
      <c r="B5" s="9"/>
      <c r="C5" s="10"/>
      <c r="D5" s="10"/>
      <c r="E5" s="9"/>
      <c r="F5" s="11">
        <v>24746</v>
      </c>
      <c r="G5" s="11">
        <v>24777</v>
      </c>
      <c r="H5" s="11">
        <v>24807</v>
      </c>
      <c r="I5" s="11">
        <v>24838</v>
      </c>
      <c r="J5" s="11">
        <v>24869</v>
      </c>
      <c r="K5" s="11">
        <v>24898</v>
      </c>
      <c r="L5" s="49">
        <v>24929</v>
      </c>
      <c r="M5" s="49">
        <v>24959</v>
      </c>
      <c r="N5" s="49">
        <v>24990</v>
      </c>
      <c r="O5" s="49">
        <v>25020</v>
      </c>
      <c r="P5" s="49">
        <v>25051</v>
      </c>
      <c r="Q5" s="49">
        <v>25082</v>
      </c>
      <c r="R5" s="43" t="s">
        <v>81</v>
      </c>
      <c r="S5" s="9"/>
      <c r="T5" s="9" t="s">
        <v>82</v>
      </c>
      <c r="U5" s="45"/>
    </row>
    <row r="6" ht="21" spans="1:21">
      <c r="A6" s="12">
        <v>1</v>
      </c>
      <c r="B6" s="13" t="s">
        <v>9</v>
      </c>
      <c r="C6" s="14">
        <v>68100</v>
      </c>
      <c r="D6" s="14">
        <v>0</v>
      </c>
      <c r="E6" s="14">
        <f>SUM(C6:D6)</f>
        <v>68100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68100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f>SUM(F6:Q6)</f>
        <v>68100</v>
      </c>
      <c r="S6" s="15">
        <f>E6-R6</f>
        <v>0</v>
      </c>
      <c r="T6" s="15">
        <f>R6*100/E6</f>
        <v>100</v>
      </c>
      <c r="U6" s="45"/>
    </row>
    <row r="7" ht="21" spans="1:21">
      <c r="A7" s="12">
        <v>2</v>
      </c>
      <c r="B7" s="13" t="s">
        <v>11</v>
      </c>
      <c r="C7" s="14">
        <v>500</v>
      </c>
      <c r="D7" s="14">
        <v>0</v>
      </c>
      <c r="E7" s="14">
        <f t="shared" ref="E7:E27" si="0">SUM(C7:D7)</f>
        <v>500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500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f t="shared" ref="R7:R11" si="1">SUM(F7:Q7)</f>
        <v>500</v>
      </c>
      <c r="S7" s="15">
        <f t="shared" ref="S7:S24" si="2">E7-R7</f>
        <v>0</v>
      </c>
      <c r="T7" s="15">
        <f t="shared" ref="T7:T11" si="3">R7*100/E7</f>
        <v>100</v>
      </c>
      <c r="U7" s="45"/>
    </row>
    <row r="8" ht="21" spans="1:21">
      <c r="A8" s="12">
        <v>3</v>
      </c>
      <c r="B8" s="13" t="s">
        <v>13</v>
      </c>
      <c r="C8" s="14">
        <v>14200</v>
      </c>
      <c r="D8" s="14">
        <v>0</v>
      </c>
      <c r="E8" s="14">
        <f t="shared" si="0"/>
        <v>14200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14200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f t="shared" si="1"/>
        <v>14200</v>
      </c>
      <c r="S8" s="15">
        <f t="shared" si="2"/>
        <v>0</v>
      </c>
      <c r="T8" s="15">
        <f t="shared" si="3"/>
        <v>100</v>
      </c>
      <c r="U8" s="45"/>
    </row>
    <row r="9" ht="21" spans="1:21">
      <c r="A9" s="12">
        <v>4</v>
      </c>
      <c r="B9" s="13" t="s">
        <v>14</v>
      </c>
      <c r="C9" s="14">
        <v>86100</v>
      </c>
      <c r="D9" s="14">
        <v>0</v>
      </c>
      <c r="E9" s="14">
        <f t="shared" si="0"/>
        <v>86100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86100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f t="shared" si="1"/>
        <v>86100</v>
      </c>
      <c r="S9" s="15">
        <f t="shared" si="2"/>
        <v>0</v>
      </c>
      <c r="T9" s="15">
        <f t="shared" si="3"/>
        <v>100</v>
      </c>
      <c r="U9" s="45"/>
    </row>
    <row r="10" ht="21" spans="1:21">
      <c r="A10" s="12">
        <v>5</v>
      </c>
      <c r="B10" s="13" t="s">
        <v>15</v>
      </c>
      <c r="C10" s="14">
        <v>3800</v>
      </c>
      <c r="D10" s="14">
        <v>0</v>
      </c>
      <c r="E10" s="14">
        <f t="shared" si="0"/>
        <v>3800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3800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f t="shared" si="1"/>
        <v>3800</v>
      </c>
      <c r="S10" s="15">
        <f t="shared" si="2"/>
        <v>0</v>
      </c>
      <c r="T10" s="15">
        <f t="shared" si="3"/>
        <v>100</v>
      </c>
      <c r="U10" s="55">
        <f>SUM(S6:S10)</f>
        <v>0</v>
      </c>
    </row>
    <row r="11" ht="21" spans="1:21">
      <c r="A11" s="16">
        <v>6</v>
      </c>
      <c r="B11" s="17" t="s">
        <v>16</v>
      </c>
      <c r="C11" s="18">
        <v>14700</v>
      </c>
      <c r="D11" s="18">
        <v>12200</v>
      </c>
      <c r="E11" s="19">
        <f t="shared" si="0"/>
        <v>26900</v>
      </c>
      <c r="F11" s="20">
        <v>0</v>
      </c>
      <c r="G11" s="20">
        <v>0</v>
      </c>
      <c r="H11" s="20">
        <v>0</v>
      </c>
      <c r="I11" s="20">
        <v>4900</v>
      </c>
      <c r="J11" s="20">
        <v>0</v>
      </c>
      <c r="K11" s="20">
        <v>5500</v>
      </c>
      <c r="L11" s="50">
        <v>0</v>
      </c>
      <c r="M11" s="50">
        <v>5500</v>
      </c>
      <c r="N11" s="50">
        <v>0</v>
      </c>
      <c r="O11" s="50">
        <v>5500</v>
      </c>
      <c r="P11" s="50">
        <v>0</v>
      </c>
      <c r="Q11" s="50">
        <v>5500</v>
      </c>
      <c r="R11" s="56">
        <f t="shared" si="1"/>
        <v>26900</v>
      </c>
      <c r="S11" s="50">
        <f t="shared" si="2"/>
        <v>0</v>
      </c>
      <c r="T11" s="20">
        <f t="shared" si="3"/>
        <v>100</v>
      </c>
      <c r="U11" s="45"/>
    </row>
    <row r="12" ht="21" spans="1:21">
      <c r="A12" s="16">
        <v>7</v>
      </c>
      <c r="B12" s="17" t="s">
        <v>83</v>
      </c>
      <c r="C12" s="18">
        <v>759800</v>
      </c>
      <c r="D12" s="18">
        <v>885500</v>
      </c>
      <c r="E12" s="19">
        <f t="shared" si="0"/>
        <v>1645300</v>
      </c>
      <c r="F12" s="20">
        <v>124800</v>
      </c>
      <c r="G12" s="20">
        <v>124800</v>
      </c>
      <c r="H12" s="20">
        <v>126800</v>
      </c>
      <c r="I12" s="20">
        <v>118800</v>
      </c>
      <c r="J12" s="20">
        <v>122900</v>
      </c>
      <c r="K12" s="20">
        <v>119400</v>
      </c>
      <c r="L12" s="50">
        <v>125300</v>
      </c>
      <c r="M12" s="50">
        <v>155700</v>
      </c>
      <c r="N12" s="50">
        <v>156700</v>
      </c>
      <c r="O12" s="50">
        <v>156700</v>
      </c>
      <c r="P12" s="50">
        <v>156700</v>
      </c>
      <c r="Q12" s="50">
        <v>156700</v>
      </c>
      <c r="R12" s="56">
        <f t="shared" ref="R12:R16" si="4">SUM(F12:Q12)</f>
        <v>1645300</v>
      </c>
      <c r="S12" s="50">
        <f t="shared" si="2"/>
        <v>0</v>
      </c>
      <c r="T12" s="20">
        <f t="shared" ref="T12:T21" si="5">R12*100/E12</f>
        <v>100</v>
      </c>
      <c r="U12" s="45"/>
    </row>
    <row r="13" ht="21" spans="1:21">
      <c r="A13" s="16">
        <v>8</v>
      </c>
      <c r="B13" s="17" t="s">
        <v>26</v>
      </c>
      <c r="C13" s="18">
        <f>72120+7000</f>
        <v>79120</v>
      </c>
      <c r="D13" s="18">
        <v>95100</v>
      </c>
      <c r="E13" s="19">
        <f t="shared" si="0"/>
        <v>174220</v>
      </c>
      <c r="F13" s="20">
        <v>16600</v>
      </c>
      <c r="G13" s="20">
        <v>16600</v>
      </c>
      <c r="H13" s="20">
        <v>11480</v>
      </c>
      <c r="I13" s="20">
        <v>11480</v>
      </c>
      <c r="J13" s="20">
        <v>11480</v>
      </c>
      <c r="K13" s="20">
        <v>11480</v>
      </c>
      <c r="L13" s="50">
        <v>15850</v>
      </c>
      <c r="M13" s="50">
        <v>15850</v>
      </c>
      <c r="N13" s="50">
        <v>15850</v>
      </c>
      <c r="O13" s="50">
        <v>15850</v>
      </c>
      <c r="P13" s="50">
        <v>15850</v>
      </c>
      <c r="Q13" s="50">
        <v>15850</v>
      </c>
      <c r="R13" s="56">
        <f t="shared" si="4"/>
        <v>174220</v>
      </c>
      <c r="S13" s="50">
        <f t="shared" si="2"/>
        <v>0</v>
      </c>
      <c r="T13" s="20">
        <f t="shared" si="5"/>
        <v>100</v>
      </c>
      <c r="U13" s="45"/>
    </row>
    <row r="14" ht="21" spans="1:21">
      <c r="A14" s="16">
        <v>9</v>
      </c>
      <c r="B14" s="17" t="s">
        <v>28</v>
      </c>
      <c r="C14" s="18">
        <v>50000</v>
      </c>
      <c r="D14" s="18">
        <v>18100</v>
      </c>
      <c r="E14" s="19">
        <f t="shared" si="0"/>
        <v>68100</v>
      </c>
      <c r="F14" s="20">
        <v>0</v>
      </c>
      <c r="G14" s="20">
        <v>0</v>
      </c>
      <c r="H14" s="20">
        <v>25000</v>
      </c>
      <c r="I14" s="20">
        <v>0</v>
      </c>
      <c r="J14" s="20">
        <v>0</v>
      </c>
      <c r="K14" s="20">
        <v>25000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18100</v>
      </c>
      <c r="R14" s="56">
        <f t="shared" si="4"/>
        <v>68100</v>
      </c>
      <c r="S14" s="50">
        <f t="shared" si="2"/>
        <v>0</v>
      </c>
      <c r="T14" s="20">
        <f t="shared" si="5"/>
        <v>100</v>
      </c>
      <c r="U14" s="45"/>
    </row>
    <row r="15" ht="21" spans="1:21">
      <c r="A15" s="16">
        <v>10</v>
      </c>
      <c r="B15" s="17" t="s">
        <v>29</v>
      </c>
      <c r="C15" s="18">
        <v>30000</v>
      </c>
      <c r="D15" s="18">
        <v>25000</v>
      </c>
      <c r="E15" s="19">
        <f t="shared" si="0"/>
        <v>55000</v>
      </c>
      <c r="F15" s="20">
        <v>5000</v>
      </c>
      <c r="G15" s="20">
        <v>5000</v>
      </c>
      <c r="H15" s="20">
        <v>5000</v>
      </c>
      <c r="I15" s="20">
        <v>5000</v>
      </c>
      <c r="J15" s="20">
        <v>5000</v>
      </c>
      <c r="K15" s="50">
        <v>5000</v>
      </c>
      <c r="L15" s="50">
        <v>5000</v>
      </c>
      <c r="M15" s="50">
        <v>5000</v>
      </c>
      <c r="N15" s="50">
        <v>5000</v>
      </c>
      <c r="O15" s="50">
        <v>5000</v>
      </c>
      <c r="P15" s="50">
        <v>5000</v>
      </c>
      <c r="Q15" s="50">
        <v>0</v>
      </c>
      <c r="R15" s="56">
        <f t="shared" si="4"/>
        <v>55000</v>
      </c>
      <c r="S15" s="50">
        <f t="shared" si="2"/>
        <v>0</v>
      </c>
      <c r="T15" s="20">
        <f t="shared" si="5"/>
        <v>100</v>
      </c>
      <c r="U15" s="45"/>
    </row>
    <row r="16" s="1" customFormat="1" ht="21" spans="1:21">
      <c r="A16" s="16">
        <v>11</v>
      </c>
      <c r="B16" s="17" t="s">
        <v>31</v>
      </c>
      <c r="C16" s="18">
        <v>850600</v>
      </c>
      <c r="D16" s="18">
        <v>803000</v>
      </c>
      <c r="E16" s="19">
        <f t="shared" si="0"/>
        <v>1653600</v>
      </c>
      <c r="F16" s="20">
        <f>88600+4000</f>
        <v>92600</v>
      </c>
      <c r="G16" s="20">
        <f t="shared" ref="G16:K16" si="6">88600+4000</f>
        <v>92600</v>
      </c>
      <c r="H16" s="20">
        <f t="shared" si="6"/>
        <v>92600</v>
      </c>
      <c r="I16" s="20">
        <f t="shared" si="6"/>
        <v>92600</v>
      </c>
      <c r="J16" s="20">
        <f t="shared" si="6"/>
        <v>92600</v>
      </c>
      <c r="K16" s="20">
        <f t="shared" si="6"/>
        <v>92600</v>
      </c>
      <c r="L16" s="20">
        <v>183000</v>
      </c>
      <c r="M16" s="20">
        <v>183000</v>
      </c>
      <c r="N16" s="20">
        <v>183000</v>
      </c>
      <c r="O16" s="20">
        <v>183000</v>
      </c>
      <c r="P16" s="20">
        <v>183000</v>
      </c>
      <c r="Q16" s="20">
        <v>183000</v>
      </c>
      <c r="R16" s="56">
        <f t="shared" si="4"/>
        <v>1653600</v>
      </c>
      <c r="S16" s="50">
        <f t="shared" si="2"/>
        <v>0</v>
      </c>
      <c r="T16" s="20">
        <f t="shared" si="5"/>
        <v>100</v>
      </c>
      <c r="U16" s="57"/>
    </row>
    <row r="17" ht="21" spans="1:21">
      <c r="A17" s="16">
        <v>12</v>
      </c>
      <c r="B17" s="17" t="s">
        <v>41</v>
      </c>
      <c r="C17" s="18">
        <v>30000</v>
      </c>
      <c r="D17" s="18">
        <v>45000</v>
      </c>
      <c r="E17" s="19">
        <f t="shared" si="0"/>
        <v>75000</v>
      </c>
      <c r="F17" s="20">
        <v>5000</v>
      </c>
      <c r="G17" s="20">
        <v>5000</v>
      </c>
      <c r="H17" s="20">
        <v>5000</v>
      </c>
      <c r="I17" s="20">
        <v>5000</v>
      </c>
      <c r="J17" s="20">
        <v>5000</v>
      </c>
      <c r="K17" s="20">
        <v>5000</v>
      </c>
      <c r="L17" s="50">
        <v>5000</v>
      </c>
      <c r="M17" s="50">
        <v>5000</v>
      </c>
      <c r="N17" s="50">
        <v>5000</v>
      </c>
      <c r="O17" s="50">
        <v>15000</v>
      </c>
      <c r="P17" s="50">
        <v>15000</v>
      </c>
      <c r="Q17" s="50">
        <v>0</v>
      </c>
      <c r="R17" s="56">
        <f t="shared" ref="R17:R21" si="7">SUM(F17:Q17)</f>
        <v>75000</v>
      </c>
      <c r="S17" s="50">
        <f t="shared" si="2"/>
        <v>0</v>
      </c>
      <c r="T17" s="20">
        <f t="shared" si="5"/>
        <v>100</v>
      </c>
      <c r="U17" s="45"/>
    </row>
    <row r="18" ht="21" spans="1:21">
      <c r="A18" s="16">
        <v>13</v>
      </c>
      <c r="B18" s="17" t="s">
        <v>42</v>
      </c>
      <c r="C18" s="18">
        <v>29780</v>
      </c>
      <c r="D18" s="18">
        <v>45000</v>
      </c>
      <c r="E18" s="19">
        <f t="shared" si="0"/>
        <v>74780</v>
      </c>
      <c r="F18" s="20">
        <v>4780</v>
      </c>
      <c r="G18" s="20">
        <v>5000</v>
      </c>
      <c r="H18" s="20">
        <v>5000</v>
      </c>
      <c r="I18" s="20">
        <v>5000</v>
      </c>
      <c r="J18" s="20">
        <v>5000</v>
      </c>
      <c r="K18" s="20">
        <v>5000</v>
      </c>
      <c r="L18" s="50">
        <v>5000</v>
      </c>
      <c r="M18" s="50">
        <v>5000</v>
      </c>
      <c r="N18" s="50">
        <v>5000</v>
      </c>
      <c r="O18" s="50">
        <v>15000</v>
      </c>
      <c r="P18" s="50">
        <v>15000</v>
      </c>
      <c r="Q18" s="50">
        <v>0</v>
      </c>
      <c r="R18" s="56">
        <f t="shared" si="7"/>
        <v>74780</v>
      </c>
      <c r="S18" s="50">
        <f t="shared" si="2"/>
        <v>0</v>
      </c>
      <c r="T18" s="20">
        <f t="shared" si="5"/>
        <v>100</v>
      </c>
      <c r="U18" s="45"/>
    </row>
    <row r="19" ht="21" spans="1:21">
      <c r="A19" s="16">
        <v>14</v>
      </c>
      <c r="B19" s="17" t="s">
        <v>43</v>
      </c>
      <c r="C19" s="18">
        <f>27600-17100</f>
        <v>10500</v>
      </c>
      <c r="D19" s="18">
        <v>10500</v>
      </c>
      <c r="E19" s="19">
        <f t="shared" si="0"/>
        <v>21000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10500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10500</v>
      </c>
      <c r="R19" s="56">
        <f t="shared" si="7"/>
        <v>21000</v>
      </c>
      <c r="S19" s="50">
        <f t="shared" si="2"/>
        <v>0</v>
      </c>
      <c r="T19" s="20">
        <f t="shared" si="5"/>
        <v>100</v>
      </c>
      <c r="U19" s="45"/>
    </row>
    <row r="20" ht="21" spans="1:21">
      <c r="A20" s="16">
        <v>15</v>
      </c>
      <c r="B20" s="17" t="s">
        <v>44</v>
      </c>
      <c r="C20" s="18">
        <v>50000</v>
      </c>
      <c r="D20" s="18">
        <v>50000</v>
      </c>
      <c r="E20" s="19">
        <f t="shared" si="0"/>
        <v>100000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50000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50000</v>
      </c>
      <c r="R20" s="56">
        <f t="shared" si="7"/>
        <v>100000</v>
      </c>
      <c r="S20" s="50">
        <f t="shared" si="2"/>
        <v>0</v>
      </c>
      <c r="T20" s="20">
        <f t="shared" si="5"/>
        <v>100</v>
      </c>
      <c r="U20" s="45"/>
    </row>
    <row r="21" ht="21" spans="1:21">
      <c r="A21" s="16">
        <v>16</v>
      </c>
      <c r="B21" s="21" t="s">
        <v>46</v>
      </c>
      <c r="C21" s="18">
        <v>280000</v>
      </c>
      <c r="D21" s="18">
        <v>180000</v>
      </c>
      <c r="E21" s="19">
        <f t="shared" si="0"/>
        <v>460000</v>
      </c>
      <c r="F21" s="20">
        <v>40000</v>
      </c>
      <c r="G21" s="20">
        <v>40000</v>
      </c>
      <c r="H21" s="20">
        <v>50000</v>
      </c>
      <c r="I21" s="20">
        <v>50000</v>
      </c>
      <c r="J21" s="20">
        <v>50000</v>
      </c>
      <c r="K21" s="20">
        <v>50000</v>
      </c>
      <c r="L21" s="50">
        <v>30000</v>
      </c>
      <c r="M21" s="50">
        <v>30000</v>
      </c>
      <c r="N21" s="50">
        <v>30000</v>
      </c>
      <c r="O21" s="50">
        <v>30000</v>
      </c>
      <c r="P21" s="50">
        <v>30000</v>
      </c>
      <c r="Q21" s="50">
        <v>30000</v>
      </c>
      <c r="R21" s="56">
        <f t="shared" si="7"/>
        <v>460000</v>
      </c>
      <c r="S21" s="50">
        <f t="shared" si="2"/>
        <v>0</v>
      </c>
      <c r="T21" s="20">
        <f t="shared" si="5"/>
        <v>100</v>
      </c>
      <c r="U21" s="55">
        <f>SUM(S11:S21)</f>
        <v>0</v>
      </c>
    </row>
    <row r="22" ht="21.75" customHeight="1" spans="1:21">
      <c r="A22" s="22"/>
      <c r="B22" s="23" t="s">
        <v>48</v>
      </c>
      <c r="C22" s="24">
        <f>SUM(C6:C21)</f>
        <v>2357200</v>
      </c>
      <c r="D22" s="24">
        <f>SUM(D6:D21)</f>
        <v>2169400</v>
      </c>
      <c r="E22" s="24">
        <f>SUM(E6:E21)</f>
        <v>4526600</v>
      </c>
      <c r="F22" s="24">
        <f t="shared" ref="F22:S22" si="8">SUM(F6:F21)</f>
        <v>288780</v>
      </c>
      <c r="G22" s="24">
        <f t="shared" si="8"/>
        <v>289000</v>
      </c>
      <c r="H22" s="24">
        <f t="shared" si="8"/>
        <v>320880</v>
      </c>
      <c r="I22" s="24">
        <f t="shared" si="8"/>
        <v>292780</v>
      </c>
      <c r="J22" s="24">
        <f t="shared" si="8"/>
        <v>291980</v>
      </c>
      <c r="K22" s="24">
        <f t="shared" si="8"/>
        <v>552180</v>
      </c>
      <c r="L22" s="24">
        <f t="shared" si="8"/>
        <v>369150</v>
      </c>
      <c r="M22" s="24">
        <f t="shared" si="8"/>
        <v>405050</v>
      </c>
      <c r="N22" s="24">
        <f t="shared" si="8"/>
        <v>400550</v>
      </c>
      <c r="O22" s="24">
        <f t="shared" si="8"/>
        <v>426050</v>
      </c>
      <c r="P22" s="24">
        <f t="shared" si="8"/>
        <v>420550</v>
      </c>
      <c r="Q22" s="24">
        <f t="shared" si="8"/>
        <v>469650</v>
      </c>
      <c r="R22" s="58">
        <f t="shared" si="8"/>
        <v>4526600</v>
      </c>
      <c r="S22" s="58">
        <f t="shared" si="8"/>
        <v>0</v>
      </c>
      <c r="T22" s="58">
        <f>SUM(R22/E22*100)</f>
        <v>100</v>
      </c>
      <c r="U22" s="45"/>
    </row>
    <row r="23" ht="21.75" customHeight="1" spans="1:21">
      <c r="A23" s="25">
        <v>1</v>
      </c>
      <c r="B23" s="26" t="s">
        <v>84</v>
      </c>
      <c r="C23" s="27">
        <v>48100</v>
      </c>
      <c r="D23" s="27">
        <v>48100</v>
      </c>
      <c r="E23" s="14">
        <f t="shared" si="0"/>
        <v>96200</v>
      </c>
      <c r="F23" s="15">
        <v>0</v>
      </c>
      <c r="G23" s="28">
        <v>24050</v>
      </c>
      <c r="H23" s="28">
        <v>0</v>
      </c>
      <c r="I23" s="28">
        <v>0</v>
      </c>
      <c r="J23" s="28">
        <v>0</v>
      </c>
      <c r="K23" s="28">
        <v>24050</v>
      </c>
      <c r="L23" s="28">
        <v>1000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f>SUM(F23:Q23)</f>
        <v>49100</v>
      </c>
      <c r="S23" s="15">
        <f t="shared" si="2"/>
        <v>47100</v>
      </c>
      <c r="T23" s="15">
        <f t="shared" ref="T23:T24" si="9">R23*100/E23</f>
        <v>51.039501039501</v>
      </c>
      <c r="U23" s="45"/>
    </row>
    <row r="24" ht="21" spans="1:21">
      <c r="A24" s="29">
        <v>2</v>
      </c>
      <c r="B24" s="21" t="s">
        <v>85</v>
      </c>
      <c r="C24" s="30">
        <v>43100</v>
      </c>
      <c r="D24" s="30">
        <v>43100</v>
      </c>
      <c r="E24" s="19">
        <f t="shared" si="0"/>
        <v>86200</v>
      </c>
      <c r="F24" s="31">
        <v>0</v>
      </c>
      <c r="G24" s="31">
        <v>21560</v>
      </c>
      <c r="H24" s="31">
        <v>0</v>
      </c>
      <c r="I24" s="31">
        <v>0</v>
      </c>
      <c r="J24" s="31">
        <v>0</v>
      </c>
      <c r="K24" s="31">
        <v>0</v>
      </c>
      <c r="L24" s="20">
        <v>0</v>
      </c>
      <c r="M24" s="20">
        <v>32840</v>
      </c>
      <c r="N24" s="20">
        <v>0</v>
      </c>
      <c r="O24" s="20">
        <v>31800</v>
      </c>
      <c r="P24" s="20">
        <v>0</v>
      </c>
      <c r="Q24" s="20">
        <v>0</v>
      </c>
      <c r="R24" s="59">
        <f t="shared" ref="R24" si="10">SUM(F24:Q24)</f>
        <v>86200</v>
      </c>
      <c r="S24" s="31">
        <f t="shared" si="2"/>
        <v>0</v>
      </c>
      <c r="T24" s="20">
        <f t="shared" si="9"/>
        <v>100</v>
      </c>
      <c r="U24" s="45"/>
    </row>
    <row r="25" ht="21" spans="1:21">
      <c r="A25" s="32"/>
      <c r="B25" s="23" t="s">
        <v>86</v>
      </c>
      <c r="C25" s="24">
        <f>SUM(C23:C24)</f>
        <v>91200</v>
      </c>
      <c r="D25" s="24">
        <f>SUM(D23:D24)</f>
        <v>91200</v>
      </c>
      <c r="E25" s="24">
        <f>SUM(E23:E24)</f>
        <v>182400</v>
      </c>
      <c r="F25" s="24">
        <f t="shared" ref="F25:R25" si="11">SUM(F23:F24)</f>
        <v>0</v>
      </c>
      <c r="G25" s="24">
        <f t="shared" si="11"/>
        <v>45610</v>
      </c>
      <c r="H25" s="24">
        <f t="shared" si="11"/>
        <v>0</v>
      </c>
      <c r="I25" s="24">
        <f t="shared" si="11"/>
        <v>0</v>
      </c>
      <c r="J25" s="24">
        <f t="shared" si="11"/>
        <v>0</v>
      </c>
      <c r="K25" s="24">
        <f t="shared" si="11"/>
        <v>24050</v>
      </c>
      <c r="L25" s="24">
        <f t="shared" si="11"/>
        <v>1000</v>
      </c>
      <c r="M25" s="24">
        <f t="shared" si="11"/>
        <v>32840</v>
      </c>
      <c r="N25" s="24">
        <f t="shared" si="11"/>
        <v>0</v>
      </c>
      <c r="O25" s="24">
        <f t="shared" si="11"/>
        <v>31800</v>
      </c>
      <c r="P25" s="24">
        <f t="shared" si="11"/>
        <v>0</v>
      </c>
      <c r="Q25" s="24">
        <f t="shared" si="11"/>
        <v>0</v>
      </c>
      <c r="R25" s="24">
        <f t="shared" si="11"/>
        <v>135300</v>
      </c>
      <c r="S25" s="58">
        <f>D25-R25</f>
        <v>-44100</v>
      </c>
      <c r="T25" s="58">
        <f>SUM(R25/E25*100)</f>
        <v>74.1776315789474</v>
      </c>
      <c r="U25" s="45"/>
    </row>
    <row r="26" ht="21" spans="1:21">
      <c r="A26" s="33"/>
      <c r="B26" s="34" t="s">
        <v>54</v>
      </c>
      <c r="C26" s="35">
        <v>50500</v>
      </c>
      <c r="D26" s="35">
        <v>38000</v>
      </c>
      <c r="E26" s="19">
        <f t="shared" si="0"/>
        <v>88500</v>
      </c>
      <c r="F26" s="36">
        <v>0</v>
      </c>
      <c r="G26" s="36">
        <v>0</v>
      </c>
      <c r="H26" s="37">
        <v>14000</v>
      </c>
      <c r="I26" s="37">
        <v>8000</v>
      </c>
      <c r="J26" s="37">
        <f>2500+2500</f>
        <v>5000</v>
      </c>
      <c r="K26" s="37">
        <f>20000+3500</f>
        <v>23500</v>
      </c>
      <c r="L26" s="50">
        <v>2500</v>
      </c>
      <c r="M26" s="50">
        <v>8000</v>
      </c>
      <c r="N26" s="20">
        <v>24000</v>
      </c>
      <c r="O26" s="20">
        <v>6000</v>
      </c>
      <c r="P26" s="20">
        <v>0</v>
      </c>
      <c r="Q26" s="20">
        <v>0</v>
      </c>
      <c r="R26" s="37">
        <f>SUM(F26:Q26)</f>
        <v>91000</v>
      </c>
      <c r="S26" s="31">
        <f t="shared" ref="S26:S27" si="12">E26-R26</f>
        <v>-2500</v>
      </c>
      <c r="T26" s="20">
        <f t="shared" ref="T26:T27" si="13">R26*100/E26</f>
        <v>102.824858757062</v>
      </c>
      <c r="U26" s="45"/>
    </row>
    <row r="27" ht="21" spans="1:21">
      <c r="A27" s="38"/>
      <c r="B27" s="39"/>
      <c r="C27" s="40">
        <v>0</v>
      </c>
      <c r="D27" s="40">
        <v>78000</v>
      </c>
      <c r="E27" s="19">
        <f t="shared" si="0"/>
        <v>78000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20">
        <v>0</v>
      </c>
      <c r="M27" s="20">
        <f>3000+25000+4500+10000</f>
        <v>42500</v>
      </c>
      <c r="N27" s="20">
        <v>18000</v>
      </c>
      <c r="O27" s="20">
        <v>7500</v>
      </c>
      <c r="P27" s="20">
        <v>10000</v>
      </c>
      <c r="Q27" s="20">
        <v>0</v>
      </c>
      <c r="R27" s="60">
        <f>SUM(F27:Q27)</f>
        <v>78000</v>
      </c>
      <c r="S27" s="31">
        <f t="shared" si="12"/>
        <v>0</v>
      </c>
      <c r="T27" s="20">
        <f t="shared" si="13"/>
        <v>100</v>
      </c>
      <c r="U27" s="45"/>
    </row>
    <row r="28" ht="28.5" customHeight="1" spans="1:21">
      <c r="A28" s="42"/>
      <c r="B28" s="43" t="s">
        <v>87</v>
      </c>
      <c r="C28" s="44">
        <f>C22+C25+C26+C27</f>
        <v>2498900</v>
      </c>
      <c r="D28" s="44">
        <f>D22+D25+D26+D27</f>
        <v>2376600</v>
      </c>
      <c r="E28" s="44">
        <f>E22+E25+E26+E27</f>
        <v>4875500</v>
      </c>
      <c r="F28" s="44">
        <f t="shared" ref="F28:S28" si="14">F22+F25+F26+F27</f>
        <v>288780</v>
      </c>
      <c r="G28" s="44">
        <f t="shared" si="14"/>
        <v>334610</v>
      </c>
      <c r="H28" s="44">
        <f t="shared" si="14"/>
        <v>334880</v>
      </c>
      <c r="I28" s="44">
        <f t="shared" si="14"/>
        <v>300780</v>
      </c>
      <c r="J28" s="44">
        <f t="shared" si="14"/>
        <v>296980</v>
      </c>
      <c r="K28" s="44">
        <f t="shared" si="14"/>
        <v>599730</v>
      </c>
      <c r="L28" s="44">
        <f t="shared" si="14"/>
        <v>372650</v>
      </c>
      <c r="M28" s="44">
        <f t="shared" si="14"/>
        <v>488390</v>
      </c>
      <c r="N28" s="44">
        <f t="shared" si="14"/>
        <v>442550</v>
      </c>
      <c r="O28" s="44">
        <f t="shared" si="14"/>
        <v>471350</v>
      </c>
      <c r="P28" s="44">
        <f t="shared" si="14"/>
        <v>430550</v>
      </c>
      <c r="Q28" s="44">
        <f t="shared" si="14"/>
        <v>469650</v>
      </c>
      <c r="R28" s="44">
        <f t="shared" si="14"/>
        <v>4830900</v>
      </c>
      <c r="S28" s="61">
        <f t="shared" si="14"/>
        <v>-46600</v>
      </c>
      <c r="T28" s="61"/>
      <c r="U28" s="45"/>
    </row>
    <row r="29" ht="21" spans="1:21">
      <c r="A29" s="45"/>
      <c r="B29" s="45"/>
      <c r="C29" s="45"/>
      <c r="D29" s="45"/>
      <c r="E29" s="45"/>
      <c r="F29" s="45" t="s">
        <v>88</v>
      </c>
      <c r="G29" s="45"/>
      <c r="H29" s="45"/>
      <c r="I29" s="45"/>
      <c r="J29" s="45"/>
      <c r="K29" s="45"/>
      <c r="L29" s="51" t="s">
        <v>89</v>
      </c>
      <c r="M29" s="51"/>
      <c r="N29" s="52"/>
      <c r="O29" s="45"/>
      <c r="P29" s="45"/>
      <c r="Q29" s="45"/>
      <c r="R29" s="53" t="s">
        <v>90</v>
      </c>
      <c r="S29" s="45"/>
      <c r="T29" s="45"/>
      <c r="U29" s="45"/>
    </row>
    <row r="30" ht="21" spans="1:21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52"/>
      <c r="M30" s="45"/>
      <c r="N30" s="52"/>
      <c r="O30" s="45"/>
      <c r="P30" s="45"/>
      <c r="Q30" s="45"/>
      <c r="R30" s="52"/>
      <c r="S30" s="45"/>
      <c r="T30" s="45"/>
      <c r="U30" s="45"/>
    </row>
    <row r="31" ht="21" spans="1:21">
      <c r="A31" s="45"/>
      <c r="B31" s="45"/>
      <c r="C31" s="45"/>
      <c r="D31" s="46" t="s">
        <v>91</v>
      </c>
      <c r="E31" s="46"/>
      <c r="F31" s="46"/>
      <c r="G31" s="45"/>
      <c r="H31" s="45"/>
      <c r="I31" s="45"/>
      <c r="J31" s="45"/>
      <c r="K31" s="53" t="s">
        <v>92</v>
      </c>
      <c r="L31" s="53"/>
      <c r="M31" s="45"/>
      <c r="N31" s="45"/>
      <c r="O31" s="45"/>
      <c r="P31" s="45"/>
      <c r="Q31" s="53" t="s">
        <v>93</v>
      </c>
      <c r="R31" s="53"/>
      <c r="S31" s="45"/>
      <c r="T31" s="45"/>
      <c r="U31" s="45"/>
    </row>
    <row r="32" ht="21" spans="1:21">
      <c r="A32" s="45"/>
      <c r="B32" s="45"/>
      <c r="C32" s="45"/>
      <c r="D32" s="45"/>
      <c r="E32" s="45"/>
      <c r="F32" s="47" t="s">
        <v>94</v>
      </c>
      <c r="G32" s="45"/>
      <c r="H32" s="45"/>
      <c r="I32" s="45"/>
      <c r="J32" s="45"/>
      <c r="K32" s="45"/>
      <c r="L32" s="53" t="s">
        <v>95</v>
      </c>
      <c r="M32" s="53"/>
      <c r="N32" s="53"/>
      <c r="O32" s="45"/>
      <c r="P32" s="45"/>
      <c r="Q32" s="45"/>
      <c r="R32" s="53" t="s">
        <v>96</v>
      </c>
      <c r="S32" s="53"/>
      <c r="T32" s="45"/>
      <c r="U32" s="45"/>
    </row>
    <row r="33" ht="21" spans="1:21">
      <c r="A33" s="45"/>
      <c r="B33" s="45"/>
      <c r="C33" s="45" t="s">
        <v>97</v>
      </c>
      <c r="D33" s="48" t="s">
        <v>98</v>
      </c>
      <c r="E33" s="45"/>
      <c r="F33" s="45"/>
      <c r="G33" s="45"/>
      <c r="H33" s="45"/>
      <c r="I33" s="45"/>
      <c r="J33" s="45"/>
      <c r="K33" s="45" t="s">
        <v>99</v>
      </c>
      <c r="L33" s="45"/>
      <c r="M33" s="45"/>
      <c r="N33" s="45"/>
      <c r="O33" s="45"/>
      <c r="P33" s="45"/>
      <c r="R33" s="53" t="s">
        <v>100</v>
      </c>
      <c r="S33" s="53"/>
      <c r="T33" s="45"/>
      <c r="U33" s="45"/>
    </row>
  </sheetData>
  <mergeCells count="17">
    <mergeCell ref="A1:T1"/>
    <mergeCell ref="A2:T2"/>
    <mergeCell ref="A3:T3"/>
    <mergeCell ref="F4:R4"/>
    <mergeCell ref="L29:M29"/>
    <mergeCell ref="D31:F31"/>
    <mergeCell ref="K31:L31"/>
    <mergeCell ref="Q31:R31"/>
    <mergeCell ref="L32:N32"/>
    <mergeCell ref="R32:S32"/>
    <mergeCell ref="R33:S33"/>
    <mergeCell ref="A4:A5"/>
    <mergeCell ref="B4:B5"/>
    <mergeCell ref="C4:C5"/>
    <mergeCell ref="D4:D5"/>
    <mergeCell ref="E4:E5"/>
    <mergeCell ref="S4:S5"/>
  </mergeCells>
  <pageMargins left="0.118110236220472" right="0.118110236220472" top="0.15748031496063" bottom="0.15748031496063" header="0" footer="0"/>
  <pageSetup paperSize="5" scale="65" orientation="landscape" verticalDpi="200"/>
  <headerFooter/>
  <colBreaks count="1" manualBreakCount="1">
    <brk id="2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แผนการใช้เงิน 68 ไตรมาส 1-2</vt:lpstr>
      <vt:lpstr>แผนการใช้เงิน 68 ไตรมาส 3-4</vt:lpstr>
      <vt:lpstr>รายงานการเบิกจ่าย (6เดือน)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2025-07-03T03:02:00Z</dcterms:created>
  <dcterms:modified xsi:type="dcterms:W3CDTF">2025-07-03T03:31:06Z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DCD5DC8763584EC1A6C5A1C3CDFFDF71_13</vt:lpwstr>
  </property>
  <property fmtid="{D5CDD505-2E9C-101B-9397-08002B2CF9AE}" pid="3" name="KSOProductBuildVer">
    <vt:lpwstr>1033-12.2.0.21546</vt:lpwstr>
  </property>
</Properties>
</file>