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420" windowWidth="20730" windowHeight="10620"/>
  </bookViews>
  <sheets>
    <sheet name="แผนการใช้เงิน 69 ไตรมาส 1-2" sheetId="6" r:id="rId1"/>
    <sheet name="แผนการใช้เงิน 69 ไตรมาส 3" sheetId="9" r:id="rId2"/>
    <sheet name="แผนการใช้เงิน 69 ไตรมาส 4" sheetId="12" r:id="rId3"/>
  </sheets>
  <calcPr calcId="144525"/>
</workbook>
</file>

<file path=xl/calcChain.xml><?xml version="1.0" encoding="utf-8"?>
<calcChain xmlns="http://schemas.openxmlformats.org/spreadsheetml/2006/main">
  <c r="E27" i="9" l="1"/>
  <c r="E26" i="9"/>
  <c r="E26" i="6" l="1"/>
  <c r="E23" i="12" l="1"/>
  <c r="F24" i="12"/>
  <c r="E18" i="12" l="1"/>
  <c r="E11" i="12"/>
  <c r="E12" i="12"/>
  <c r="C11" i="12"/>
  <c r="C12" i="12"/>
  <c r="F32" i="12" l="1"/>
  <c r="F30" i="12"/>
  <c r="F29" i="12"/>
  <c r="F27" i="12"/>
  <c r="F26" i="12"/>
  <c r="F25" i="12"/>
  <c r="F23" i="12"/>
  <c r="E22" i="12"/>
  <c r="E20" i="12"/>
  <c r="E19" i="12"/>
  <c r="E17" i="12"/>
  <c r="F15" i="12"/>
  <c r="F14" i="12"/>
  <c r="F13" i="12"/>
  <c r="F9" i="12"/>
  <c r="F8" i="12"/>
  <c r="F7" i="12"/>
  <c r="F6" i="12"/>
  <c r="F5" i="12"/>
  <c r="F4" i="12"/>
  <c r="F31" i="12" l="1"/>
  <c r="F28" i="12"/>
  <c r="F33" i="12" s="1"/>
  <c r="E22" i="9" l="1"/>
  <c r="E18" i="9"/>
  <c r="E20" i="9"/>
  <c r="E19" i="9"/>
  <c r="C12" i="9"/>
  <c r="C11" i="9"/>
  <c r="F32" i="9" l="1"/>
  <c r="F30" i="9"/>
  <c r="F29" i="9"/>
  <c r="F31" i="9" s="1"/>
  <c r="F27" i="9"/>
  <c r="F26" i="9"/>
  <c r="F25" i="9"/>
  <c r="F24" i="9"/>
  <c r="F23" i="9"/>
  <c r="E17" i="9"/>
  <c r="F15" i="9"/>
  <c r="F14" i="9"/>
  <c r="F13" i="9"/>
  <c r="F9" i="9"/>
  <c r="F8" i="9"/>
  <c r="F7" i="9"/>
  <c r="F6" i="9"/>
  <c r="F5" i="9"/>
  <c r="F4" i="9"/>
  <c r="F28" i="9" l="1"/>
  <c r="F33" i="9" l="1"/>
  <c r="E18" i="6" l="1"/>
  <c r="E21" i="6"/>
  <c r="E11" i="6"/>
  <c r="E12" i="6"/>
  <c r="F12" i="6" l="1"/>
  <c r="E22" i="6" l="1"/>
  <c r="C12" i="6" l="1"/>
  <c r="E19" i="6" l="1"/>
  <c r="C11" i="6"/>
  <c r="E20" i="6" l="1"/>
  <c r="F32" i="6" l="1"/>
  <c r="F30" i="6"/>
  <c r="F15" i="6" l="1"/>
  <c r="F29" i="6" l="1"/>
  <c r="F31" i="6" s="1"/>
  <c r="F27" i="6"/>
  <c r="F26" i="6" l="1"/>
  <c r="F25" i="6"/>
  <c r="F24" i="6"/>
  <c r="F23" i="6"/>
  <c r="E17" i="6"/>
  <c r="F14" i="6"/>
  <c r="F13" i="6"/>
  <c r="F9" i="6"/>
  <c r="F8" i="6"/>
  <c r="F7" i="6"/>
  <c r="F6" i="6"/>
  <c r="F5" i="6"/>
  <c r="F4" i="6"/>
  <c r="F28" i="6" l="1"/>
  <c r="F33" i="6" l="1"/>
</calcChain>
</file>

<file path=xl/comments1.xml><?xml version="1.0" encoding="utf-8"?>
<comments xmlns="http://schemas.openxmlformats.org/spreadsheetml/2006/main">
  <authors>
    <author>asus</author>
  </authors>
  <commentList>
    <comment ref="E26" authorId="0">
      <text>
        <r>
          <rPr>
            <b/>
            <sz val="9"/>
            <color indexed="81"/>
            <rFont val="Tahoma"/>
            <family val="2"/>
          </rPr>
          <t>ค่าตรวจแอลกอลฮอล์ 5,700</t>
        </r>
      </text>
    </comment>
  </commentList>
</comments>
</file>

<file path=xl/comments2.xml><?xml version="1.0" encoding="utf-8"?>
<comments xmlns="http://schemas.openxmlformats.org/spreadsheetml/2006/main">
  <authors>
    <author>asus</author>
  </authors>
  <commentList>
    <comment ref="E26" authorId="0">
      <text>
        <r>
          <rPr>
            <b/>
            <sz val="9"/>
            <color indexed="81"/>
            <rFont val="Tahoma"/>
            <family val="2"/>
          </rPr>
          <t>เบี้ยเลี้ยง ภจว.3 นาย 9,000
น้ำมันตู้ 15,000
ค่าตรวจแอลกอลฮอล์ 2,000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 xml:space="preserve">น้ำมันรถตู้+รถควบคุม 30,000
</t>
        </r>
      </text>
    </comment>
  </commentList>
</comments>
</file>

<file path=xl/comments3.xml><?xml version="1.0" encoding="utf-8"?>
<comments xmlns="http://schemas.openxmlformats.org/spreadsheetml/2006/main">
  <authors>
    <author>asus</author>
  </authors>
  <commentList>
    <comment ref="E25" authorId="0">
      <text>
        <r>
          <rPr>
            <b/>
            <sz val="9"/>
            <color indexed="81"/>
            <rFont val="Tahoma"/>
            <family val="2"/>
          </rPr>
          <t>เบี้ยเลี้ยง ภจว.3 นาย 9,000
น้ำมันตู้ 15,000
ค่าตรวจแอลกอลฮอล์ 2,000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 xml:space="preserve">น้ำมันรถตู้+รถควบคุม 30,000
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 xml:space="preserve">น้ำมันรถตู้+รถควบคุม 30,000
</t>
        </r>
      </text>
    </comment>
  </commentList>
</comments>
</file>

<file path=xl/sharedStrings.xml><?xml version="1.0" encoding="utf-8"?>
<sst xmlns="http://schemas.openxmlformats.org/spreadsheetml/2006/main" count="214" uniqueCount="84">
  <si>
    <t>ลำดับ</t>
  </si>
  <si>
    <t>รายการ</t>
  </si>
  <si>
    <t>ค่าตอบแทนเบี้ยประชุม กต.ตร.</t>
  </si>
  <si>
    <t>ค่าซ่อมแซมพาหนะ</t>
  </si>
  <si>
    <t>ค่าจ้างเหมาบริการ</t>
  </si>
  <si>
    <t>ค่าวัสดุสำนักงาน</t>
  </si>
  <si>
    <t>ค่าวัสดุจราจร</t>
  </si>
  <si>
    <t>งบแก้ไขปัญหา</t>
  </si>
  <si>
    <t>ค่าสาธารณูปโภค</t>
  </si>
  <si>
    <t>ค่าใช้จ่ายเดินทางไปราชการ</t>
  </si>
  <si>
    <t>รวมงบดำเนินงาน</t>
  </si>
  <si>
    <t>ค่าตอบแทนนักจิตวิทยา</t>
  </si>
  <si>
    <t>ค่าอาหารผู้ต้องหา</t>
  </si>
  <si>
    <t>งบ ชมส.</t>
  </si>
  <si>
    <t>ค่าตอบแทนพยาน</t>
  </si>
  <si>
    <t>ค่าคุ้มครองพยาน</t>
  </si>
  <si>
    <t>ค่าตอบแทนการชันสูตร</t>
  </si>
  <si>
    <t>ค่าใช้จ่ายในการส่งหมายเรียกพยาน</t>
  </si>
  <si>
    <t>ค่าน้ำมันเชื้อเพลิง</t>
  </si>
  <si>
    <t>สภ.กันทรารมย์ อ.กันทรารมย์  จ.ศรีสะเกษ</t>
  </si>
  <si>
    <t>จำนวนคน/คัน</t>
  </si>
  <si>
    <t>อัตรา</t>
  </si>
  <si>
    <t>จำนวนเงิน</t>
  </si>
  <si>
    <t>รวมเป็นเงิน</t>
  </si>
  <si>
    <t>คำอธิบาย</t>
  </si>
  <si>
    <t>จัดงบตั้งไปพลางก่อน</t>
  </si>
  <si>
    <t>ตอบแทนการปฏิบัติงานนอกเวลาราชการ</t>
  </si>
  <si>
    <t>สัญญาบัตร</t>
  </si>
  <si>
    <t>ประทวน</t>
  </si>
  <si>
    <t>จัดไว้เป็นค่าตอบแทนการตั้งจุดตรวจจุดสกัดนอกเวลาราชการปกติ</t>
  </si>
  <si>
    <t>รถยนต์-เบนซิน</t>
  </si>
  <si>
    <t>รถยนต์-ดีเซล</t>
  </si>
  <si>
    <t>รถจักรยานยนต์</t>
  </si>
  <si>
    <t>ห้ามถัวจ่ายให้กับรายการอื่น แต่สามารถปรับแผนฯจากรายการอื่นมาสมทบได้</t>
  </si>
  <si>
    <t>รวมได้รับจัดสรร</t>
  </si>
  <si>
    <t>ตรวจแล้วถูกต้อง</t>
  </si>
  <si>
    <t xml:space="preserve">  ตรวจแล้ว</t>
  </si>
  <si>
    <t xml:space="preserve">                           อนุมัติ</t>
  </si>
  <si>
    <t>(ลงชื่อ) ด.ต.</t>
  </si>
  <si>
    <t>(ลงชื่อ) พ.ต.อ.</t>
  </si>
  <si>
    <t>(ก้องเกียรติ ประทุมถิ่น)</t>
  </si>
  <si>
    <t xml:space="preserve">  ( ดวงใจ    ศิริวุฒิ )</t>
  </si>
  <si>
    <t xml:space="preserve">                      ( ธัชพงศ์    พรหมมา )</t>
  </si>
  <si>
    <t>ผบ.หมู่(ป.)ฯจนท.การเงิน</t>
  </si>
  <si>
    <t xml:space="preserve">    สว.อก. สภ.กันทรารมย์</t>
  </si>
  <si>
    <t xml:space="preserve">                      ผกก.สภ.กันทรารมย์</t>
  </si>
  <si>
    <t>รายการที่ 1-5 สามารถถัวจ่ายกันได้ใน 5 รายการนี้เท่านั้น</t>
  </si>
  <si>
    <t>หากมีงบประมาณคงเหลือให้ส่งคืน ภ.จว.ศรีสะเกษ</t>
  </si>
  <si>
    <t>เป็นค่าใช้จ่ายในการเดินทางไปราชการของข้าราชการตำรวจในสังกัด</t>
  </si>
  <si>
    <t>กิจกรรมปฏิรูประบบงานสอบสวน</t>
  </si>
  <si>
    <t xml:space="preserve">จัดไว้สำหรับเพิ่มประสิทธิภาพด้านงานสอบสวน </t>
  </si>
  <si>
    <t>กิจกรรมปฏิรูประบบงานปราบปราม สืบสวนฯ</t>
  </si>
  <si>
    <t>จัดไว้สำหรับเพิ่มประสิทธิภาพด้านงานปราบปราม งานสืบสวน</t>
  </si>
  <si>
    <t>รวมงบปฏิรูปงานสอบสวน งานปราบปราม งานสืบสวน</t>
  </si>
  <si>
    <t>รถจักรยานยนต์ ธุรการ</t>
  </si>
  <si>
    <t xml:space="preserve">ผบ.หมู่ ธร./ ผบ.หมู่  </t>
  </si>
  <si>
    <t xml:space="preserve">ผกก./ รอง ผกก./ สว./ สว.อก./ รอง สว.อก./ รอง สว. </t>
  </si>
  <si>
    <t>รถบรรทุกอเนกประสงค์</t>
  </si>
  <si>
    <t>4,000/คัน/เดือน</t>
  </si>
  <si>
    <t>แผนการใช้จ่ายงบประมาณ ประจำปี พ.ศ.2569  งบดำเนินงาน  ( ตุลาคม 2568 ถึง มีนาคม 2569 รวม 6 เดือน )</t>
  </si>
  <si>
    <t>รถตู้เช่า</t>
  </si>
  <si>
    <t>1500/1000</t>
  </si>
  <si>
    <t>3000/2000/1500/1200/1000</t>
  </si>
  <si>
    <t>1,500/คัน/เดือน</t>
  </si>
  <si>
    <t xml:space="preserve">                     (ลงชื่อ) พ.ต.ท.หญิง</t>
  </si>
  <si>
    <t>จัดไว้สำหรับเป็นค่าเบี้ยประกันภัยรถ  และค่าจ้างนักการภารโรง</t>
  </si>
  <si>
    <t>จัดไว้สำหรับแก้ไขปัญหาค่าสาธารณูปโภคค้างชำระ และค่าใช้จ่ายอื่นๆ ,ค่าตรวจพิสูตรปริมาณแอลฯ</t>
  </si>
  <si>
    <t>6300/คัน/เดือน</t>
  </si>
  <si>
    <t>2,650/คัน/เดือน</t>
  </si>
  <si>
    <t>แผนการใช้จ่ายงบประมาณ ประจำปี พ.ศ.2569  งบดำเนินงาน  ( เมษายน - มิถุนายน 2569 รวม 3 เดือน )</t>
  </si>
  <si>
    <t>ผบ.หมู่ ธร./ ผบ.หมู่  (ใช้งบไตรมาส 1-2 ร่วมด้วย)</t>
  </si>
  <si>
    <t>ผกก./ รอง ผกก./ สว./ สว.อก./ รอง สว.อก./ รอง สว. (ใช้งบไตรมาส 1-2 ร่วมด้วย)</t>
  </si>
  <si>
    <t>(ใช้งบไตรมาส 1-2 ร่วมด้วย)</t>
  </si>
  <si>
    <t>5,000/คัน/เดือน</t>
  </si>
  <si>
    <t>2,800/คัน/เดือน</t>
  </si>
  <si>
    <t>7,500/คัน/เดือน</t>
  </si>
  <si>
    <t>แผนการใช้จ่ายงบประมาณ ประจำปี พ.ศ.2569  งบดำเนินงาน  (กรกฎาคม - กันยายน 2569 รวม 3 เดือน )</t>
  </si>
  <si>
    <t>ผกก./ รอง ผกก./ สว./ สว.อก./ รอง สว.อก./ รอง สว. (ใช้งบไตรมาส 3 ร่วมด้วย)</t>
  </si>
  <si>
    <t>ผบ.หมู่ ธร./ ผบ.หมู่  (ใช้งบไตรมาส 3 ร่วมด้วย)</t>
  </si>
  <si>
    <t xml:space="preserve"> ใช้งบไตรมาส 3 </t>
  </si>
  <si>
    <t>2,500/คัน/เดือน</t>
  </si>
  <si>
    <t>จัดงบตั้งไปพลางก่อน รถตู้เช่า</t>
  </si>
  <si>
    <t>จัดงบตั้งไปพลางก่อน รถบรรทุกอเนกประสงค์</t>
  </si>
  <si>
    <t>ค่าวัสดุ (สำนักงาน+งานบ้าน+ 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</si>
</sst>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FF0000"/>
      <name val="TH SarabunPSK"/>
      <family val="2"/>
    </font>
    <font>
      <sz val="11"/>
      <color rgb="FF9C6500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5"/>
      <name val="TH SarabunPSK"/>
      <family val="2"/>
    </font>
    <font>
      <sz val="11"/>
      <color theme="0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4" fillId="5" borderId="0" applyNumberFormat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2" fillId="8" borderId="0" applyNumberFormat="0" applyBorder="0" applyAlignment="0" applyProtection="0"/>
  </cellStyleXfs>
  <cellXfs count="135">
    <xf numFmtId="0" fontId="0" fillId="0" borderId="0" xfId="0"/>
    <xf numFmtId="0" fontId="2" fillId="0" borderId="6" xfId="0" applyFont="1" applyBorder="1" applyAlignment="1">
      <alignment shrinkToFit="1"/>
    </xf>
    <xf numFmtId="43" fontId="2" fillId="0" borderId="6" xfId="1" applyFont="1" applyBorder="1" applyAlignment="1">
      <alignment horizontal="right"/>
    </xf>
    <xf numFmtId="43" fontId="2" fillId="3" borderId="11" xfId="1" applyFont="1" applyFill="1" applyBorder="1" applyAlignment="1">
      <alignment horizontal="right"/>
    </xf>
    <xf numFmtId="43" fontId="2" fillId="0" borderId="8" xfId="1" applyFont="1" applyBorder="1" applyAlignment="1">
      <alignment horizontal="right"/>
    </xf>
    <xf numFmtId="43" fontId="2" fillId="0" borderId="13" xfId="1" applyFont="1" applyBorder="1" applyAlignment="1">
      <alignment horizontal="right"/>
    </xf>
    <xf numFmtId="0" fontId="7" fillId="0" borderId="0" xfId="4" applyFont="1"/>
    <xf numFmtId="43" fontId="7" fillId="0" borderId="0" xfId="5" applyFont="1"/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6" fillId="0" borderId="4" xfId="3" applyFont="1" applyBorder="1" applyAlignment="1">
      <alignment horizontal="center"/>
    </xf>
    <xf numFmtId="0" fontId="7" fillId="0" borderId="11" xfId="3" applyFont="1" applyBorder="1" applyAlignment="1">
      <alignment horizontal="center"/>
    </xf>
    <xf numFmtId="0" fontId="2" fillId="2" borderId="15" xfId="3" applyFont="1" applyFill="1" applyBorder="1"/>
    <xf numFmtId="0" fontId="2" fillId="2" borderId="11" xfId="3" applyFont="1" applyFill="1" applyBorder="1"/>
    <xf numFmtId="3" fontId="2" fillId="2" borderId="11" xfId="3" applyNumberFormat="1" applyFont="1" applyFill="1" applyBorder="1"/>
    <xf numFmtId="0" fontId="7" fillId="0" borderId="6" xfId="3" applyFont="1" applyBorder="1" applyAlignment="1">
      <alignment horizontal="center"/>
    </xf>
    <xf numFmtId="0" fontId="2" fillId="2" borderId="17" xfId="3" applyFont="1" applyFill="1" applyBorder="1"/>
    <xf numFmtId="0" fontId="2" fillId="2" borderId="6" xfId="3" applyFont="1" applyFill="1" applyBorder="1"/>
    <xf numFmtId="3" fontId="2" fillId="2" borderId="6" xfId="3" applyNumberFormat="1" applyFont="1" applyFill="1" applyBorder="1"/>
    <xf numFmtId="0" fontId="2" fillId="2" borderId="8" xfId="3" applyFont="1" applyFill="1" applyBorder="1"/>
    <xf numFmtId="3" fontId="2" fillId="2" borderId="8" xfId="3" applyNumberFormat="1" applyFont="1" applyFill="1" applyBorder="1"/>
    <xf numFmtId="43" fontId="2" fillId="2" borderId="8" xfId="5" applyFont="1" applyFill="1" applyBorder="1" applyAlignment="1"/>
    <xf numFmtId="0" fontId="2" fillId="2" borderId="4" xfId="3" applyFont="1" applyFill="1" applyBorder="1" applyAlignment="1">
      <alignment horizontal="center"/>
    </xf>
    <xf numFmtId="3" fontId="2" fillId="2" borderId="4" xfId="3" applyNumberFormat="1" applyFont="1" applyFill="1" applyBorder="1"/>
    <xf numFmtId="43" fontId="2" fillId="2" borderId="4" xfId="5" applyFont="1" applyFill="1" applyBorder="1" applyAlignment="1"/>
    <xf numFmtId="0" fontId="2" fillId="2" borderId="4" xfId="3" applyFont="1" applyFill="1" applyBorder="1"/>
    <xf numFmtId="43" fontId="2" fillId="2" borderId="11" xfId="5" applyFont="1" applyFill="1" applyBorder="1" applyAlignment="1"/>
    <xf numFmtId="0" fontId="7" fillId="0" borderId="13" xfId="3" applyFont="1" applyBorder="1" applyAlignment="1">
      <alignment horizontal="center"/>
    </xf>
    <xf numFmtId="0" fontId="2" fillId="2" borderId="18" xfId="3" applyFont="1" applyFill="1" applyBorder="1" applyAlignment="1">
      <alignment horizontal="center"/>
    </xf>
    <xf numFmtId="0" fontId="2" fillId="2" borderId="10" xfId="3" applyFont="1" applyFill="1" applyBorder="1" applyAlignment="1">
      <alignment horizontal="center"/>
    </xf>
    <xf numFmtId="43" fontId="2" fillId="2" borderId="10" xfId="5" applyFont="1" applyFill="1" applyBorder="1" applyAlignment="1"/>
    <xf numFmtId="0" fontId="2" fillId="2" borderId="13" xfId="3" applyFont="1" applyFill="1" applyBorder="1"/>
    <xf numFmtId="0" fontId="2" fillId="2" borderId="12" xfId="3" applyFont="1" applyFill="1" applyBorder="1" applyAlignment="1">
      <alignment horizontal="center"/>
    </xf>
    <xf numFmtId="43" fontId="2" fillId="2" borderId="20" xfId="5" applyFont="1" applyFill="1" applyBorder="1" applyAlignment="1">
      <alignment horizontal="center"/>
    </xf>
    <xf numFmtId="0" fontId="2" fillId="2" borderId="12" xfId="3" applyFont="1" applyFill="1" applyBorder="1"/>
    <xf numFmtId="0" fontId="2" fillId="2" borderId="10" xfId="3" applyFont="1" applyFill="1" applyBorder="1"/>
    <xf numFmtId="0" fontId="7" fillId="0" borderId="8" xfId="3" applyFont="1" applyBorder="1" applyAlignment="1">
      <alignment horizontal="center"/>
    </xf>
    <xf numFmtId="43" fontId="3" fillId="2" borderId="8" xfId="5" applyFont="1" applyFill="1" applyBorder="1" applyAlignment="1"/>
    <xf numFmtId="0" fontId="7" fillId="0" borderId="12" xfId="3" applyFont="1" applyBorder="1" applyAlignment="1">
      <alignment horizontal="center"/>
    </xf>
    <xf numFmtId="43" fontId="3" fillId="2" borderId="12" xfId="5" applyFont="1" applyFill="1" applyBorder="1" applyAlignment="1"/>
    <xf numFmtId="0" fontId="6" fillId="0" borderId="10" xfId="3" applyFont="1" applyBorder="1" applyAlignment="1">
      <alignment horizontal="center"/>
    </xf>
    <xf numFmtId="0" fontId="8" fillId="2" borderId="10" xfId="3" applyFont="1" applyFill="1" applyBorder="1"/>
    <xf numFmtId="0" fontId="7" fillId="0" borderId="22" xfId="3" applyFont="1" applyBorder="1" applyAlignment="1">
      <alignment horizontal="left"/>
    </xf>
    <xf numFmtId="0" fontId="7" fillId="0" borderId="8" xfId="3" applyFont="1" applyBorder="1"/>
    <xf numFmtId="0" fontId="6" fillId="0" borderId="12" xfId="3" applyFont="1" applyBorder="1" applyAlignment="1">
      <alignment horizontal="center"/>
    </xf>
    <xf numFmtId="0" fontId="6" fillId="0" borderId="12" xfId="3" applyFont="1" applyBorder="1"/>
    <xf numFmtId="0" fontId="7" fillId="0" borderId="0" xfId="3" applyFont="1"/>
    <xf numFmtId="0" fontId="6" fillId="0" borderId="0" xfId="3" applyFont="1" applyAlignment="1">
      <alignment horizontal="center"/>
    </xf>
    <xf numFmtId="0" fontId="6" fillId="0" borderId="0" xfId="3" applyFont="1"/>
    <xf numFmtId="0" fontId="7" fillId="0" borderId="0" xfId="3" applyFont="1" applyAlignment="1">
      <alignment horizontal="center"/>
    </xf>
    <xf numFmtId="49" fontId="2" fillId="2" borderId="20" xfId="5" applyNumberFormat="1" applyFont="1" applyFill="1" applyBorder="1" applyAlignment="1">
      <alignment horizontal="center"/>
    </xf>
    <xf numFmtId="0" fontId="7" fillId="0" borderId="0" xfId="0" applyFont="1"/>
    <xf numFmtId="43" fontId="2" fillId="2" borderId="16" xfId="1" applyFont="1" applyFill="1" applyBorder="1" applyAlignment="1"/>
    <xf numFmtId="43" fontId="2" fillId="2" borderId="6" xfId="1" applyFont="1" applyFill="1" applyBorder="1" applyAlignment="1"/>
    <xf numFmtId="43" fontId="2" fillId="2" borderId="8" xfId="1" applyFont="1" applyFill="1" applyBorder="1" applyAlignment="1"/>
    <xf numFmtId="43" fontId="2" fillId="2" borderId="4" xfId="1" applyFont="1" applyFill="1" applyBorder="1" applyAlignment="1"/>
    <xf numFmtId="43" fontId="2" fillId="2" borderId="11" xfId="1" applyFont="1" applyFill="1" applyBorder="1" applyAlignment="1"/>
    <xf numFmtId="43" fontId="2" fillId="2" borderId="10" xfId="1" applyFont="1" applyFill="1" applyBorder="1" applyAlignment="1"/>
    <xf numFmtId="43" fontId="2" fillId="2" borderId="12" xfId="1" applyFont="1" applyFill="1" applyBorder="1" applyAlignment="1"/>
    <xf numFmtId="43" fontId="2" fillId="2" borderId="13" xfId="1" applyFont="1" applyFill="1" applyBorder="1" applyAlignment="1"/>
    <xf numFmtId="43" fontId="8" fillId="4" borderId="26" xfId="1" applyFont="1" applyFill="1" applyBorder="1" applyAlignment="1"/>
    <xf numFmtId="43" fontId="2" fillId="2" borderId="5" xfId="1" applyFont="1" applyFill="1" applyBorder="1" applyAlignment="1"/>
    <xf numFmtId="43" fontId="7" fillId="6" borderId="26" xfId="1" applyFont="1" applyFill="1" applyBorder="1"/>
    <xf numFmtId="43" fontId="6" fillId="0" borderId="21" xfId="1" applyFont="1" applyBorder="1" applyAlignment="1"/>
    <xf numFmtId="43" fontId="2" fillId="2" borderId="6" xfId="1" applyFont="1" applyFill="1" applyBorder="1" applyAlignment="1">
      <alignment horizontal="right"/>
    </xf>
    <xf numFmtId="0" fontId="7" fillId="0" borderId="4" xfId="0" applyFont="1" applyBorder="1"/>
    <xf numFmtId="0" fontId="7" fillId="0" borderId="6" xfId="0" applyFont="1" applyBorder="1"/>
    <xf numFmtId="0" fontId="7" fillId="0" borderId="11" xfId="0" applyFont="1" applyBorder="1"/>
    <xf numFmtId="0" fontId="7" fillId="0" borderId="12" xfId="0" applyFont="1" applyBorder="1"/>
    <xf numFmtId="43" fontId="6" fillId="7" borderId="26" xfId="1" applyFont="1" applyFill="1" applyBorder="1" applyAlignment="1"/>
    <xf numFmtId="0" fontId="7" fillId="2" borderId="1" xfId="0" applyFont="1" applyFill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3" fontId="2" fillId="2" borderId="5" xfId="3" applyNumberFormat="1" applyFont="1" applyFill="1" applyBorder="1"/>
    <xf numFmtId="43" fontId="2" fillId="2" borderId="6" xfId="3" applyNumberFormat="1" applyFont="1" applyFill="1" applyBorder="1"/>
    <xf numFmtId="43" fontId="2" fillId="2" borderId="13" xfId="5" applyFont="1" applyFill="1" applyBorder="1" applyAlignment="1"/>
    <xf numFmtId="43" fontId="2" fillId="2" borderId="6" xfId="5" applyFont="1" applyFill="1" applyBorder="1" applyAlignment="1"/>
    <xf numFmtId="43" fontId="2" fillId="2" borderId="5" xfId="5" applyFont="1" applyFill="1" applyBorder="1" applyAlignment="1"/>
    <xf numFmtId="0" fontId="2" fillId="2" borderId="18" xfId="3" applyFont="1" applyFill="1" applyBorder="1" applyAlignment="1">
      <alignment horizontal="right"/>
    </xf>
    <xf numFmtId="0" fontId="2" fillId="2" borderId="11" xfId="3" applyFont="1" applyFill="1" applyBorder="1" applyAlignment="1">
      <alignment horizontal="center"/>
    </xf>
    <xf numFmtId="0" fontId="2" fillId="2" borderId="6" xfId="3" applyFont="1" applyFill="1" applyBorder="1" applyAlignment="1">
      <alignment horizontal="center"/>
    </xf>
    <xf numFmtId="0" fontId="2" fillId="2" borderId="8" xfId="3" applyFont="1" applyFill="1" applyBorder="1" applyAlignment="1">
      <alignment horizontal="center"/>
    </xf>
    <xf numFmtId="0" fontId="2" fillId="2" borderId="13" xfId="3" applyFont="1" applyFill="1" applyBorder="1" applyAlignment="1">
      <alignment horizontal="center"/>
    </xf>
    <xf numFmtId="0" fontId="2" fillId="2" borderId="5" xfId="3" applyFont="1" applyFill="1" applyBorder="1" applyAlignment="1">
      <alignment horizontal="center"/>
    </xf>
    <xf numFmtId="0" fontId="3" fillId="2" borderId="6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43" fontId="7" fillId="0" borderId="23" xfId="1" applyFont="1" applyBorder="1" applyAlignment="1">
      <alignment horizontal="left"/>
    </xf>
    <xf numFmtId="43" fontId="7" fillId="0" borderId="0" xfId="4" applyNumberFormat="1" applyFont="1"/>
    <xf numFmtId="49" fontId="11" fillId="2" borderId="19" xfId="5" applyNumberFormat="1" applyFont="1" applyFill="1" applyBorder="1" applyAlignment="1">
      <alignment horizontal="center"/>
    </xf>
    <xf numFmtId="43" fontId="7" fillId="0" borderId="0" xfId="1" applyFont="1"/>
    <xf numFmtId="43" fontId="0" fillId="0" borderId="0" xfId="4" applyNumberFormat="1" applyFont="1"/>
    <xf numFmtId="0" fontId="7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4" applyFont="1" applyAlignment="1"/>
    <xf numFmtId="0" fontId="7" fillId="0" borderId="0" xfId="3" applyFont="1" applyAlignment="1"/>
    <xf numFmtId="43" fontId="7" fillId="0" borderId="0" xfId="5" applyFont="1" applyAlignment="1"/>
    <xf numFmtId="49" fontId="2" fillId="2" borderId="19" xfId="5" applyNumberFormat="1" applyFont="1" applyFill="1" applyBorder="1" applyAlignment="1">
      <alignment horizontal="center"/>
    </xf>
    <xf numFmtId="0" fontId="6" fillId="0" borderId="0" xfId="4" applyFont="1"/>
    <xf numFmtId="43" fontId="6" fillId="0" borderId="0" xfId="5" applyFont="1"/>
    <xf numFmtId="43" fontId="8" fillId="5" borderId="26" xfId="2" applyNumberFormat="1" applyFont="1" applyBorder="1" applyAlignment="1"/>
    <xf numFmtId="0" fontId="6" fillId="2" borderId="1" xfId="0" applyFont="1" applyFill="1" applyBorder="1" applyAlignment="1">
      <alignment horizontal="center"/>
    </xf>
    <xf numFmtId="43" fontId="6" fillId="6" borderId="26" xfId="1" applyFont="1" applyFill="1" applyBorder="1"/>
    <xf numFmtId="0" fontId="6" fillId="0" borderId="8" xfId="3" applyFont="1" applyBorder="1"/>
    <xf numFmtId="0" fontId="6" fillId="0" borderId="0" xfId="0" applyFont="1"/>
    <xf numFmtId="43" fontId="8" fillId="8" borderId="26" xfId="9" applyNumberFormat="1" applyFont="1" applyBorder="1" applyAlignment="1"/>
    <xf numFmtId="43" fontId="2" fillId="3" borderId="6" xfId="1" applyFont="1" applyFill="1" applyBorder="1" applyAlignment="1">
      <alignment horizontal="right" shrinkToFit="1"/>
    </xf>
    <xf numFmtId="43" fontId="2" fillId="0" borderId="6" xfId="1" applyFont="1" applyBorder="1" applyAlignment="1">
      <alignment horizontal="right" shrinkToFit="1"/>
    </xf>
    <xf numFmtId="43" fontId="2" fillId="2" borderId="6" xfId="1" applyFont="1" applyFill="1" applyBorder="1" applyAlignment="1">
      <alignment horizontal="right" shrinkToFit="1"/>
    </xf>
    <xf numFmtId="43" fontId="2" fillId="2" borderId="6" xfId="1" applyFont="1" applyFill="1" applyBorder="1" applyAlignment="1">
      <alignment shrinkToFit="1"/>
    </xf>
    <xf numFmtId="0" fontId="7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43" fontId="2" fillId="2" borderId="11" xfId="1" applyFont="1" applyFill="1" applyBorder="1" applyAlignment="1">
      <alignment horizontal="right" shrinkToFit="1"/>
    </xf>
    <xf numFmtId="43" fontId="2" fillId="2" borderId="8" xfId="1" applyFont="1" applyFill="1" applyBorder="1" applyAlignment="1">
      <alignment horizontal="right" shrinkToFit="1"/>
    </xf>
    <xf numFmtId="43" fontId="7" fillId="0" borderId="0" xfId="3" applyNumberFormat="1" applyFont="1"/>
    <xf numFmtId="0" fontId="7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7" xfId="3" applyFont="1" applyBorder="1" applyAlignment="1">
      <alignment horizontal="center"/>
    </xf>
    <xf numFmtId="0" fontId="8" fillId="5" borderId="2" xfId="2" applyFont="1" applyBorder="1" applyAlignment="1">
      <alignment horizontal="right"/>
    </xf>
    <xf numFmtId="0" fontId="8" fillId="5" borderId="9" xfId="2" applyFont="1" applyBorder="1" applyAlignment="1">
      <alignment horizontal="right"/>
    </xf>
    <xf numFmtId="0" fontId="8" fillId="5" borderId="3" xfId="2" applyFont="1" applyBorder="1" applyAlignment="1">
      <alignment horizontal="right"/>
    </xf>
    <xf numFmtId="0" fontId="6" fillId="6" borderId="2" xfId="0" applyFont="1" applyFill="1" applyBorder="1" applyAlignment="1">
      <alignment horizontal="right"/>
    </xf>
    <xf numFmtId="0" fontId="6" fillId="6" borderId="9" xfId="0" applyFont="1" applyFill="1" applyBorder="1" applyAlignment="1">
      <alignment horizontal="right"/>
    </xf>
    <xf numFmtId="0" fontId="6" fillId="6" borderId="3" xfId="0" applyFont="1" applyFill="1" applyBorder="1" applyAlignment="1">
      <alignment horizontal="right"/>
    </xf>
    <xf numFmtId="0" fontId="6" fillId="0" borderId="24" xfId="3" applyFont="1" applyBorder="1" applyAlignment="1">
      <alignment horizontal="left"/>
    </xf>
    <xf numFmtId="0" fontId="6" fillId="0" borderId="25" xfId="3" applyFont="1" applyBorder="1" applyAlignment="1">
      <alignment horizontal="left"/>
    </xf>
    <xf numFmtId="0" fontId="6" fillId="0" borderId="14" xfId="3" applyFont="1" applyBorder="1" applyAlignment="1">
      <alignment horizontal="center"/>
    </xf>
    <xf numFmtId="0" fontId="2" fillId="5" borderId="2" xfId="2" applyFont="1" applyBorder="1" applyAlignment="1">
      <alignment horizontal="right"/>
    </xf>
    <xf numFmtId="0" fontId="2" fillId="5" borderId="9" xfId="2" applyFont="1" applyBorder="1" applyAlignment="1">
      <alignment horizontal="right"/>
    </xf>
    <xf numFmtId="0" fontId="2" fillId="5" borderId="3" xfId="2" applyFont="1" applyBorder="1" applyAlignment="1">
      <alignment horizontal="right"/>
    </xf>
    <xf numFmtId="0" fontId="7" fillId="6" borderId="2" xfId="0" applyFont="1" applyFill="1" applyBorder="1" applyAlignment="1">
      <alignment horizontal="right"/>
    </xf>
    <xf numFmtId="0" fontId="7" fillId="6" borderId="9" xfId="0" applyFont="1" applyFill="1" applyBorder="1" applyAlignment="1">
      <alignment horizontal="right"/>
    </xf>
    <xf numFmtId="0" fontId="7" fillId="6" borderId="3" xfId="0" applyFont="1" applyFill="1" applyBorder="1" applyAlignment="1">
      <alignment horizontal="right"/>
    </xf>
    <xf numFmtId="0" fontId="7" fillId="0" borderId="0" xfId="3" applyFont="1" applyAlignment="1">
      <alignment horizontal="left" vertical="center"/>
    </xf>
  </cellXfs>
  <cellStyles count="10">
    <cellStyle name="60% - ส่วนที่ถูกเน้น6" xfId="9" builtinId="52"/>
    <cellStyle name="Comma" xfId="1" builtinId="3"/>
    <cellStyle name="Comma 2" xfId="5"/>
    <cellStyle name="Comma 3" xfId="6"/>
    <cellStyle name="Normal" xfId="0" builtinId="0"/>
    <cellStyle name="Normal 2" xfId="3"/>
    <cellStyle name="Normal 2 2" xfId="7"/>
    <cellStyle name="Normal 2 3" xfId="8"/>
    <cellStyle name="Normal 3" xfId="4"/>
    <cellStyle name="ปานกลาง" xfId="2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717266</xdr:colOff>
      <xdr:row>33</xdr:row>
      <xdr:rowOff>56029</xdr:rowOff>
    </xdr:from>
    <xdr:to>
      <xdr:col>1</xdr:col>
      <xdr:colOff>1945339</xdr:colOff>
      <xdr:row>35</xdr:row>
      <xdr:rowOff>227614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884" y="9670676"/>
          <a:ext cx="1228073" cy="754291"/>
        </a:xfrm>
        <a:prstGeom prst="rect">
          <a:avLst/>
        </a:prstGeom>
      </xdr:spPr>
    </xdr:pic>
    <xdr:clientData/>
  </xdr:twoCellAnchor>
  <xdr:twoCellAnchor editAs="oneCell">
    <xdr:from>
      <xdr:col>6</xdr:col>
      <xdr:colOff>1075765</xdr:colOff>
      <xdr:row>33</xdr:row>
      <xdr:rowOff>190500</xdr:rowOff>
    </xdr:from>
    <xdr:to>
      <xdr:col>6</xdr:col>
      <xdr:colOff>1949824</xdr:colOff>
      <xdr:row>34</xdr:row>
      <xdr:rowOff>281548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3089" y="9805147"/>
          <a:ext cx="874059" cy="382401"/>
        </a:xfrm>
        <a:prstGeom prst="rect">
          <a:avLst/>
        </a:prstGeom>
      </xdr:spPr>
    </xdr:pic>
    <xdr:clientData/>
  </xdr:twoCellAnchor>
  <xdr:twoCellAnchor editAs="oneCell">
    <xdr:from>
      <xdr:col>3</xdr:col>
      <xdr:colOff>1367118</xdr:colOff>
      <xdr:row>33</xdr:row>
      <xdr:rowOff>9443</xdr:rowOff>
    </xdr:from>
    <xdr:to>
      <xdr:col>4</xdr:col>
      <xdr:colOff>425823</xdr:colOff>
      <xdr:row>35</xdr:row>
      <xdr:rowOff>129739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8118" y="9624090"/>
          <a:ext cx="997323" cy="703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739588</xdr:colOff>
      <xdr:row>33</xdr:row>
      <xdr:rowOff>112059</xdr:rowOff>
    </xdr:from>
    <xdr:to>
      <xdr:col>1</xdr:col>
      <xdr:colOff>1967661</xdr:colOff>
      <xdr:row>35</xdr:row>
      <xdr:rowOff>205203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06" y="9726706"/>
          <a:ext cx="1228073" cy="754291"/>
        </a:xfrm>
        <a:prstGeom prst="rect">
          <a:avLst/>
        </a:prstGeom>
      </xdr:spPr>
    </xdr:pic>
    <xdr:clientData/>
  </xdr:twoCellAnchor>
  <xdr:twoCellAnchor editAs="oneCell">
    <xdr:from>
      <xdr:col>6</xdr:col>
      <xdr:colOff>1053353</xdr:colOff>
      <xdr:row>33</xdr:row>
      <xdr:rowOff>268942</xdr:rowOff>
    </xdr:from>
    <xdr:to>
      <xdr:col>6</xdr:col>
      <xdr:colOff>1927412</xdr:colOff>
      <xdr:row>34</xdr:row>
      <xdr:rowOff>359990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1677" y="9883589"/>
          <a:ext cx="874059" cy="3824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1580029</xdr:colOff>
      <xdr:row>33</xdr:row>
      <xdr:rowOff>89648</xdr:rowOff>
    </xdr:from>
    <xdr:to>
      <xdr:col>4</xdr:col>
      <xdr:colOff>638734</xdr:colOff>
      <xdr:row>35</xdr:row>
      <xdr:rowOff>131503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1029" y="9704295"/>
          <a:ext cx="997323" cy="703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750794</xdr:colOff>
      <xdr:row>33</xdr:row>
      <xdr:rowOff>123265</xdr:rowOff>
    </xdr:from>
    <xdr:to>
      <xdr:col>1</xdr:col>
      <xdr:colOff>1978867</xdr:colOff>
      <xdr:row>35</xdr:row>
      <xdr:rowOff>216409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2" y="9737912"/>
          <a:ext cx="1228073" cy="754291"/>
        </a:xfrm>
        <a:prstGeom prst="rect">
          <a:avLst/>
        </a:prstGeom>
      </xdr:spPr>
    </xdr:pic>
    <xdr:clientData/>
  </xdr:twoCellAnchor>
  <xdr:twoCellAnchor editAs="oneCell">
    <xdr:from>
      <xdr:col>6</xdr:col>
      <xdr:colOff>1086969</xdr:colOff>
      <xdr:row>34</xdr:row>
      <xdr:rowOff>11206</xdr:rowOff>
    </xdr:from>
    <xdr:to>
      <xdr:col>6</xdr:col>
      <xdr:colOff>1961028</xdr:colOff>
      <xdr:row>35</xdr:row>
      <xdr:rowOff>23813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293" y="9917206"/>
          <a:ext cx="874059" cy="382401"/>
        </a:xfrm>
        <a:prstGeom prst="rect">
          <a:avLst/>
        </a:prstGeom>
      </xdr:spPr>
    </xdr:pic>
    <xdr:clientData/>
  </xdr:twoCellAnchor>
  <xdr:twoCellAnchor editAs="oneCell">
    <xdr:from>
      <xdr:col>3</xdr:col>
      <xdr:colOff>1624853</xdr:colOff>
      <xdr:row>33</xdr:row>
      <xdr:rowOff>78441</xdr:rowOff>
    </xdr:from>
    <xdr:to>
      <xdr:col>4</xdr:col>
      <xdr:colOff>683558</xdr:colOff>
      <xdr:row>35</xdr:row>
      <xdr:rowOff>120296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5853" y="9693088"/>
          <a:ext cx="997323" cy="703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N43"/>
  <sheetViews>
    <sheetView tabSelected="1" zoomScale="85" zoomScaleNormal="85" workbookViewId="0">
      <selection activeCell="G8" sqref="G8"/>
    </sheetView>
  </sheetViews>
  <sheetFormatPr defaultColWidth="9" defaultRowHeight="23.25" customHeight="1" x14ac:dyDescent="0.55000000000000004"/>
  <cols>
    <col min="1" max="1" width="5.5" style="6" customWidth="1"/>
    <col min="2" max="2" width="36.75" style="6" customWidth="1"/>
    <col min="3" max="3" width="12.75" style="6" customWidth="1"/>
    <col min="4" max="4" width="25.5" style="6" customWidth="1"/>
    <col min="5" max="6" width="16.375" style="6" customWidth="1"/>
    <col min="7" max="7" width="70.875" style="6" customWidth="1"/>
    <col min="8" max="8" width="16.375" style="6" customWidth="1"/>
    <col min="9" max="9" width="14.5" style="7" customWidth="1"/>
    <col min="10" max="10" width="13.625" style="7" customWidth="1"/>
    <col min="11" max="13" width="11.75" style="7" customWidth="1"/>
    <col min="14" max="14" width="15.25" style="7" customWidth="1"/>
    <col min="15" max="15" width="11.75" style="6" customWidth="1"/>
    <col min="16" max="16384" width="9" style="6"/>
  </cols>
  <sheetData>
    <row r="1" spans="1:8" s="7" customFormat="1" ht="23.25" customHeight="1" x14ac:dyDescent="0.55000000000000004">
      <c r="A1" s="117" t="s">
        <v>59</v>
      </c>
      <c r="B1" s="117"/>
      <c r="C1" s="117"/>
      <c r="D1" s="117"/>
      <c r="E1" s="117"/>
      <c r="F1" s="117"/>
      <c r="G1" s="117"/>
      <c r="H1" s="6"/>
    </row>
    <row r="2" spans="1:8" s="7" customFormat="1" ht="23.25" customHeight="1" x14ac:dyDescent="0.55000000000000004">
      <c r="A2" s="118" t="s">
        <v>19</v>
      </c>
      <c r="B2" s="118"/>
      <c r="C2" s="118"/>
      <c r="D2" s="118"/>
      <c r="E2" s="118"/>
      <c r="F2" s="118"/>
      <c r="G2" s="118"/>
      <c r="H2" s="6"/>
    </row>
    <row r="3" spans="1:8" s="7" customFormat="1" ht="23.25" customHeight="1" x14ac:dyDescent="0.55000000000000004">
      <c r="A3" s="8" t="s">
        <v>0</v>
      </c>
      <c r="B3" s="9" t="s">
        <v>1</v>
      </c>
      <c r="C3" s="10" t="s">
        <v>20</v>
      </c>
      <c r="D3" s="10" t="s">
        <v>21</v>
      </c>
      <c r="E3" s="9" t="s">
        <v>22</v>
      </c>
      <c r="F3" s="10" t="s">
        <v>23</v>
      </c>
      <c r="G3" s="10" t="s">
        <v>24</v>
      </c>
      <c r="H3" s="6"/>
    </row>
    <row r="4" spans="1:8" s="7" customFormat="1" ht="23.25" customHeight="1" x14ac:dyDescent="0.55000000000000004">
      <c r="A4" s="11">
        <v>1</v>
      </c>
      <c r="B4" s="12" t="s">
        <v>14</v>
      </c>
      <c r="C4" s="80"/>
      <c r="D4" s="14"/>
      <c r="E4" s="106">
        <v>40500</v>
      </c>
      <c r="F4" s="52">
        <f>SUM(C4:E4)</f>
        <v>40500</v>
      </c>
      <c r="G4" s="65" t="s">
        <v>46</v>
      </c>
      <c r="H4" s="6"/>
    </row>
    <row r="5" spans="1:8" s="7" customFormat="1" ht="23.25" customHeight="1" x14ac:dyDescent="0.55000000000000004">
      <c r="A5" s="15">
        <v>2</v>
      </c>
      <c r="B5" s="16" t="s">
        <v>15</v>
      </c>
      <c r="C5" s="81"/>
      <c r="D5" s="18"/>
      <c r="E5" s="106">
        <v>300</v>
      </c>
      <c r="F5" s="53">
        <f t="shared" ref="F5:F9" si="0">SUM(C5:E5)</f>
        <v>300</v>
      </c>
      <c r="G5" s="66" t="s">
        <v>47</v>
      </c>
      <c r="H5" s="6"/>
    </row>
    <row r="6" spans="1:8" s="7" customFormat="1" ht="23.25" customHeight="1" x14ac:dyDescent="0.55000000000000004">
      <c r="A6" s="15">
        <v>3</v>
      </c>
      <c r="B6" s="16" t="s">
        <v>11</v>
      </c>
      <c r="C6" s="81"/>
      <c r="D6" s="18"/>
      <c r="E6" s="106">
        <v>2600</v>
      </c>
      <c r="F6" s="53">
        <f t="shared" si="0"/>
        <v>2600</v>
      </c>
      <c r="G6" s="17"/>
      <c r="H6" s="6"/>
    </row>
    <row r="7" spans="1:8" s="7" customFormat="1" ht="23.25" customHeight="1" x14ac:dyDescent="0.55000000000000004">
      <c r="A7" s="15">
        <v>4</v>
      </c>
      <c r="B7" s="16" t="s">
        <v>16</v>
      </c>
      <c r="C7" s="81"/>
      <c r="D7" s="18"/>
      <c r="E7" s="106">
        <v>43300</v>
      </c>
      <c r="F7" s="53">
        <f t="shared" si="0"/>
        <v>43300</v>
      </c>
      <c r="G7" s="17"/>
      <c r="H7" s="6"/>
    </row>
    <row r="8" spans="1:8" s="7" customFormat="1" ht="23.25" customHeight="1" x14ac:dyDescent="0.55000000000000004">
      <c r="A8" s="15">
        <v>5</v>
      </c>
      <c r="B8" s="16" t="s">
        <v>17</v>
      </c>
      <c r="C8" s="82"/>
      <c r="D8" s="20"/>
      <c r="E8" s="106">
        <v>2200</v>
      </c>
      <c r="F8" s="54">
        <f t="shared" si="0"/>
        <v>2200</v>
      </c>
      <c r="G8" s="34"/>
      <c r="H8" s="6"/>
    </row>
    <row r="9" spans="1:8" s="7" customFormat="1" ht="23.25" customHeight="1" x14ac:dyDescent="0.55000000000000004">
      <c r="A9" s="15">
        <v>6</v>
      </c>
      <c r="B9" s="17" t="s">
        <v>2</v>
      </c>
      <c r="C9" s="22"/>
      <c r="D9" s="23"/>
      <c r="E9" s="24">
        <v>18500</v>
      </c>
      <c r="F9" s="55">
        <f t="shared" si="0"/>
        <v>18500</v>
      </c>
      <c r="G9" s="31" t="s">
        <v>25</v>
      </c>
      <c r="H9" s="6"/>
    </row>
    <row r="10" spans="1:8" s="7" customFormat="1" ht="23.25" customHeight="1" x14ac:dyDescent="0.55000000000000004">
      <c r="A10" s="15">
        <v>7</v>
      </c>
      <c r="B10" s="17" t="s">
        <v>26</v>
      </c>
      <c r="C10" s="80"/>
      <c r="D10" s="13"/>
      <c r="E10" s="26"/>
      <c r="F10" s="56"/>
      <c r="G10" s="67" t="s">
        <v>29</v>
      </c>
      <c r="H10" s="6"/>
    </row>
    <row r="11" spans="1:8" s="7" customFormat="1" ht="23.25" customHeight="1" x14ac:dyDescent="0.55000000000000004">
      <c r="A11" s="27"/>
      <c r="B11" s="28" t="s">
        <v>27</v>
      </c>
      <c r="C11" s="29">
        <f>68-1</f>
        <v>67</v>
      </c>
      <c r="D11" s="89" t="s">
        <v>62</v>
      </c>
      <c r="E11" s="30">
        <f>72300*6+1200+2400</f>
        <v>437400</v>
      </c>
      <c r="F11" s="57">
        <v>0</v>
      </c>
      <c r="G11" s="66" t="s">
        <v>56</v>
      </c>
      <c r="H11" s="6"/>
    </row>
    <row r="12" spans="1:8" s="7" customFormat="1" ht="23.25" customHeight="1" x14ac:dyDescent="0.55000000000000004">
      <c r="A12" s="15"/>
      <c r="B12" s="28" t="s">
        <v>28</v>
      </c>
      <c r="C12" s="32">
        <f>77-2</f>
        <v>75</v>
      </c>
      <c r="D12" s="50" t="s">
        <v>61</v>
      </c>
      <c r="E12" s="33">
        <f>74500*6+6000+22200-1200+5000</f>
        <v>479000</v>
      </c>
      <c r="F12" s="58">
        <f>SUM(E11:E12)</f>
        <v>916400</v>
      </c>
      <c r="G12" s="68" t="s">
        <v>55</v>
      </c>
      <c r="H12" s="88"/>
    </row>
    <row r="13" spans="1:8" s="7" customFormat="1" ht="23.25" customHeight="1" x14ac:dyDescent="0.55000000000000004">
      <c r="A13" s="15">
        <v>8</v>
      </c>
      <c r="B13" s="19" t="s">
        <v>9</v>
      </c>
      <c r="C13" s="83"/>
      <c r="D13" s="35"/>
      <c r="E13" s="2">
        <v>90000</v>
      </c>
      <c r="F13" s="59">
        <f>SUM(C13:E13)</f>
        <v>90000</v>
      </c>
      <c r="G13" s="67" t="s">
        <v>48</v>
      </c>
      <c r="H13" s="6"/>
    </row>
    <row r="14" spans="1:8" s="7" customFormat="1" ht="23.25" customHeight="1" x14ac:dyDescent="0.55000000000000004">
      <c r="A14" s="27">
        <v>9</v>
      </c>
      <c r="B14" s="19" t="s">
        <v>3</v>
      </c>
      <c r="C14" s="81"/>
      <c r="D14" s="17"/>
      <c r="E14" s="2">
        <v>20000</v>
      </c>
      <c r="F14" s="54">
        <f t="shared" ref="F14" si="1">SUM(C14:E14)</f>
        <v>20000</v>
      </c>
      <c r="G14" s="17"/>
      <c r="H14" s="6"/>
    </row>
    <row r="15" spans="1:8" s="7" customFormat="1" ht="23.25" customHeight="1" x14ac:dyDescent="0.55000000000000004">
      <c r="A15" s="15">
        <v>10</v>
      </c>
      <c r="B15" s="17" t="s">
        <v>4</v>
      </c>
      <c r="C15" s="83"/>
      <c r="D15" s="19"/>
      <c r="E15" s="2">
        <v>90100</v>
      </c>
      <c r="F15" s="54">
        <f>SUM(C15:E15)</f>
        <v>90100</v>
      </c>
      <c r="G15" s="68" t="s">
        <v>65</v>
      </c>
      <c r="H15" s="6"/>
    </row>
    <row r="16" spans="1:8" s="7" customFormat="1" ht="23.25" customHeight="1" x14ac:dyDescent="0.55000000000000004">
      <c r="A16" s="27">
        <v>11</v>
      </c>
      <c r="B16" s="31" t="s">
        <v>18</v>
      </c>
      <c r="C16" s="80"/>
      <c r="D16" s="13"/>
      <c r="E16" s="26">
        <v>0</v>
      </c>
      <c r="F16" s="56"/>
      <c r="G16" s="13"/>
      <c r="H16" s="6"/>
    </row>
    <row r="17" spans="1:7" ht="23.25" customHeight="1" x14ac:dyDescent="0.55000000000000004">
      <c r="A17" s="36"/>
      <c r="B17" s="79" t="s">
        <v>30</v>
      </c>
      <c r="C17" s="29">
        <v>0</v>
      </c>
      <c r="D17" s="30">
        <v>0</v>
      </c>
      <c r="E17" s="30">
        <f>C17*D17</f>
        <v>0</v>
      </c>
      <c r="F17" s="59"/>
      <c r="G17" s="31"/>
    </row>
    <row r="18" spans="1:7" ht="23.25" customHeight="1" x14ac:dyDescent="0.55000000000000004">
      <c r="A18" s="36"/>
      <c r="B18" s="79" t="s">
        <v>31</v>
      </c>
      <c r="C18" s="81">
        <v>11</v>
      </c>
      <c r="D18" s="76" t="s">
        <v>67</v>
      </c>
      <c r="E18" s="77">
        <f>6300*11*6-1400</f>
        <v>414400</v>
      </c>
      <c r="F18" s="54"/>
      <c r="G18" s="19"/>
    </row>
    <row r="19" spans="1:7" ht="23.25" customHeight="1" x14ac:dyDescent="0.55000000000000004">
      <c r="A19" s="36"/>
      <c r="B19" s="79" t="s">
        <v>60</v>
      </c>
      <c r="C19" s="81">
        <v>1</v>
      </c>
      <c r="D19" s="77" t="s">
        <v>58</v>
      </c>
      <c r="E19" s="77">
        <f>4000*1*6</f>
        <v>24000</v>
      </c>
      <c r="F19" s="53"/>
      <c r="G19" s="75"/>
    </row>
    <row r="20" spans="1:7" ht="23.25" customHeight="1" x14ac:dyDescent="0.55000000000000004">
      <c r="A20" s="36"/>
      <c r="B20" s="79" t="s">
        <v>57</v>
      </c>
      <c r="C20" s="81">
        <v>1</v>
      </c>
      <c r="D20" s="77" t="s">
        <v>58</v>
      </c>
      <c r="E20" s="77">
        <f>4000*1*6</f>
        <v>24000</v>
      </c>
      <c r="F20" s="53"/>
      <c r="G20" s="75"/>
    </row>
    <row r="21" spans="1:7" ht="23.25" customHeight="1" x14ac:dyDescent="0.55000000000000004">
      <c r="A21" s="36"/>
      <c r="B21" s="79" t="s">
        <v>32</v>
      </c>
      <c r="C21" s="81">
        <v>23</v>
      </c>
      <c r="D21" s="77" t="s">
        <v>68</v>
      </c>
      <c r="E21" s="77">
        <f>2700*23*6</f>
        <v>372600</v>
      </c>
      <c r="F21" s="53"/>
      <c r="G21" s="75"/>
    </row>
    <row r="22" spans="1:7" ht="23.25" customHeight="1" x14ac:dyDescent="0.55000000000000004">
      <c r="A22" s="36"/>
      <c r="B22" s="79" t="s">
        <v>54</v>
      </c>
      <c r="C22" s="84">
        <v>2</v>
      </c>
      <c r="D22" s="78" t="s">
        <v>63</v>
      </c>
      <c r="E22" s="78">
        <f>1500*2*6</f>
        <v>18000</v>
      </c>
      <c r="F22" s="61">
        <v>853000</v>
      </c>
      <c r="G22" s="74"/>
    </row>
    <row r="23" spans="1:7" ht="23.25" customHeight="1" x14ac:dyDescent="0.55000000000000004">
      <c r="A23" s="15">
        <v>12</v>
      </c>
      <c r="B23" s="17" t="s">
        <v>5</v>
      </c>
      <c r="C23" s="22"/>
      <c r="D23" s="24"/>
      <c r="E23" s="2">
        <v>15000</v>
      </c>
      <c r="F23" s="56">
        <f>SUM(C23:E23)</f>
        <v>15000</v>
      </c>
      <c r="G23" s="25"/>
    </row>
    <row r="24" spans="1:7" ht="23.25" customHeight="1" x14ac:dyDescent="0.55000000000000004">
      <c r="A24" s="15">
        <v>13</v>
      </c>
      <c r="B24" s="17" t="s">
        <v>6</v>
      </c>
      <c r="C24" s="81"/>
      <c r="D24" s="21"/>
      <c r="E24" s="2">
        <v>15000</v>
      </c>
      <c r="F24" s="53">
        <f t="shared" ref="F24:F26" si="2">SUM(C24:E24)</f>
        <v>15000</v>
      </c>
      <c r="G24" s="17"/>
    </row>
    <row r="25" spans="1:7" ht="23.25" customHeight="1" x14ac:dyDescent="0.55000000000000004">
      <c r="A25" s="15">
        <v>14</v>
      </c>
      <c r="B25" s="31" t="s">
        <v>12</v>
      </c>
      <c r="C25" s="81"/>
      <c r="D25" s="21"/>
      <c r="E25" s="107">
        <v>28100</v>
      </c>
      <c r="F25" s="53">
        <f t="shared" si="2"/>
        <v>28100</v>
      </c>
      <c r="G25" s="31"/>
    </row>
    <row r="26" spans="1:7" ht="23.25" customHeight="1" x14ac:dyDescent="0.55000000000000004">
      <c r="A26" s="27">
        <v>15</v>
      </c>
      <c r="B26" s="19" t="s">
        <v>7</v>
      </c>
      <c r="C26" s="85"/>
      <c r="D26" s="37"/>
      <c r="E26" s="107">
        <f>50000+5700</f>
        <v>55700</v>
      </c>
      <c r="F26" s="53">
        <f t="shared" si="2"/>
        <v>55700</v>
      </c>
      <c r="G26" s="17" t="s">
        <v>66</v>
      </c>
    </row>
    <row r="27" spans="1:7" ht="23.25" customHeight="1" x14ac:dyDescent="0.55000000000000004">
      <c r="A27" s="38">
        <v>16</v>
      </c>
      <c r="B27" s="34" t="s">
        <v>8</v>
      </c>
      <c r="C27" s="86"/>
      <c r="D27" s="39"/>
      <c r="E27" s="2">
        <v>240000</v>
      </c>
      <c r="F27" s="58">
        <f>SUM(C27:E27)</f>
        <v>240000</v>
      </c>
      <c r="G27" s="34" t="s">
        <v>33</v>
      </c>
    </row>
    <row r="28" spans="1:7" ht="23.25" customHeight="1" thickBot="1" x14ac:dyDescent="0.6">
      <c r="A28" s="40"/>
      <c r="B28" s="128" t="s">
        <v>10</v>
      </c>
      <c r="C28" s="129"/>
      <c r="D28" s="129"/>
      <c r="E28" s="130"/>
      <c r="F28" s="60">
        <f>SUM(F4:F27)</f>
        <v>2430700</v>
      </c>
      <c r="G28" s="41"/>
    </row>
    <row r="29" spans="1:7" s="51" customFormat="1" ht="23.25" customHeight="1" thickTop="1" x14ac:dyDescent="0.55000000000000004">
      <c r="A29" s="73">
        <v>17</v>
      </c>
      <c r="B29" s="67" t="s">
        <v>49</v>
      </c>
      <c r="C29" s="67"/>
      <c r="D29" s="67"/>
      <c r="E29" s="3">
        <v>44700</v>
      </c>
      <c r="F29" s="57">
        <f>SUM(C29:E29)</f>
        <v>44700</v>
      </c>
      <c r="G29" s="67" t="s">
        <v>50</v>
      </c>
    </row>
    <row r="30" spans="1:7" s="51" customFormat="1" ht="23.25" customHeight="1" x14ac:dyDescent="0.55000000000000004">
      <c r="A30" s="72">
        <v>18</v>
      </c>
      <c r="B30" s="71" t="s">
        <v>51</v>
      </c>
      <c r="C30" s="71"/>
      <c r="D30" s="71"/>
      <c r="E30" s="5">
        <v>42600</v>
      </c>
      <c r="F30" s="61">
        <f>SUM(C30:E30)</f>
        <v>42600</v>
      </c>
      <c r="G30" s="68" t="s">
        <v>52</v>
      </c>
    </row>
    <row r="31" spans="1:7" s="51" customFormat="1" ht="23.25" customHeight="1" thickBot="1" x14ac:dyDescent="0.6">
      <c r="A31" s="70"/>
      <c r="B31" s="131" t="s">
        <v>53</v>
      </c>
      <c r="C31" s="132"/>
      <c r="D31" s="132"/>
      <c r="E31" s="133"/>
      <c r="F31" s="62">
        <f>SUM(F29:F30)</f>
        <v>87300</v>
      </c>
      <c r="G31" s="43"/>
    </row>
    <row r="32" spans="1:7" ht="23.25" customHeight="1" thickTop="1" x14ac:dyDescent="0.55000000000000004">
      <c r="A32" s="36">
        <v>19</v>
      </c>
      <c r="B32" s="42" t="s">
        <v>13</v>
      </c>
      <c r="C32" s="42"/>
      <c r="D32" s="42"/>
      <c r="E32" s="87">
        <v>44250</v>
      </c>
      <c r="F32" s="63">
        <f>E32</f>
        <v>44250</v>
      </c>
      <c r="G32" s="43"/>
    </row>
    <row r="33" spans="1:14" ht="23.25" customHeight="1" thickBot="1" x14ac:dyDescent="0.6">
      <c r="A33" s="44"/>
      <c r="B33" s="125" t="s">
        <v>34</v>
      </c>
      <c r="C33" s="125"/>
      <c r="D33" s="125"/>
      <c r="E33" s="126"/>
      <c r="F33" s="69">
        <f>F28+F31+F32</f>
        <v>2562250</v>
      </c>
      <c r="G33" s="45"/>
    </row>
    <row r="34" spans="1:14" s="7" customFormat="1" ht="23.25" customHeight="1" thickTop="1" x14ac:dyDescent="0.55000000000000004">
      <c r="A34" s="46"/>
      <c r="B34" s="47" t="s">
        <v>35</v>
      </c>
      <c r="C34" s="127" t="s">
        <v>36</v>
      </c>
      <c r="D34" s="127"/>
      <c r="E34" s="127"/>
      <c r="F34" s="117"/>
      <c r="G34" s="48" t="s">
        <v>37</v>
      </c>
      <c r="H34" s="6"/>
    </row>
    <row r="35" spans="1:14" s="7" customFormat="1" ht="23.25" customHeight="1" x14ac:dyDescent="0.55000000000000004">
      <c r="A35" s="6"/>
      <c r="B35" s="46" t="s">
        <v>38</v>
      </c>
      <c r="C35" s="134" t="s">
        <v>64</v>
      </c>
      <c r="D35" s="134"/>
      <c r="E35" s="134"/>
      <c r="F35" s="134"/>
      <c r="G35" s="46" t="s">
        <v>39</v>
      </c>
      <c r="H35" s="6"/>
    </row>
    <row r="36" spans="1:14" s="7" customFormat="1" ht="23.25" customHeight="1" x14ac:dyDescent="0.55000000000000004">
      <c r="A36" s="46"/>
      <c r="B36" s="49" t="s">
        <v>40</v>
      </c>
      <c r="C36" s="116" t="s">
        <v>41</v>
      </c>
      <c r="D36" s="116"/>
      <c r="E36" s="116"/>
      <c r="F36" s="116"/>
      <c r="G36" s="46" t="s">
        <v>42</v>
      </c>
      <c r="H36" s="6"/>
    </row>
    <row r="37" spans="1:14" ht="23.25" customHeight="1" x14ac:dyDescent="0.55000000000000004">
      <c r="A37" s="46"/>
      <c r="B37" s="49" t="s">
        <v>43</v>
      </c>
      <c r="C37" s="116" t="s">
        <v>44</v>
      </c>
      <c r="D37" s="116"/>
      <c r="E37" s="116"/>
      <c r="F37" s="116"/>
      <c r="G37" s="46" t="s">
        <v>45</v>
      </c>
      <c r="M37" s="6"/>
      <c r="N37" s="6"/>
    </row>
    <row r="38" spans="1:14" ht="23.25" customHeight="1" x14ac:dyDescent="0.55000000000000004">
      <c r="A38" s="46"/>
      <c r="B38" s="46"/>
      <c r="C38" s="46"/>
      <c r="D38" s="46"/>
      <c r="E38" s="46"/>
      <c r="F38" s="114"/>
      <c r="G38" s="46"/>
    </row>
    <row r="39" spans="1:14" ht="23.25" customHeight="1" x14ac:dyDescent="0.55000000000000004">
      <c r="A39" s="46"/>
      <c r="B39" s="46"/>
      <c r="C39" s="46"/>
      <c r="D39" s="46"/>
      <c r="E39" s="46"/>
      <c r="F39" s="46"/>
      <c r="G39" s="46"/>
    </row>
    <row r="40" spans="1:14" ht="23.25" customHeight="1" x14ac:dyDescent="0.55000000000000004">
      <c r="A40" s="46"/>
      <c r="B40" s="46"/>
      <c r="C40" s="46"/>
      <c r="D40" s="46"/>
      <c r="E40" s="46"/>
      <c r="F40" s="46"/>
      <c r="G40" s="46"/>
    </row>
    <row r="41" spans="1:14" ht="23.25" customHeight="1" x14ac:dyDescent="0.55000000000000004">
      <c r="A41" s="46"/>
      <c r="B41" s="46"/>
      <c r="C41" s="46"/>
      <c r="D41" s="46"/>
      <c r="E41" s="46"/>
      <c r="F41" s="90"/>
      <c r="G41" s="46"/>
    </row>
    <row r="43" spans="1:14" ht="23.25" customHeight="1" x14ac:dyDescent="0.55000000000000004">
      <c r="F43" s="91"/>
    </row>
  </sheetData>
  <mergeCells count="9">
    <mergeCell ref="C36:F36"/>
    <mergeCell ref="C37:F37"/>
    <mergeCell ref="B28:E28"/>
    <mergeCell ref="B31:E31"/>
    <mergeCell ref="A1:G1"/>
    <mergeCell ref="A2:G2"/>
    <mergeCell ref="B33:E33"/>
    <mergeCell ref="C34:F34"/>
    <mergeCell ref="C35:F35"/>
  </mergeCells>
  <pageMargins left="0.70866141732283472" right="0.31496062992125984" top="0.15748031496062992" bottom="0.35433070866141736" header="0" footer="0"/>
  <pageSetup paperSize="9" scale="64" orientation="landscape" horizontalDpi="4294967293" verticalDpi="0" r:id="rId1"/>
  <colBreaks count="1" manualBreakCount="1">
    <brk id="7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N43"/>
  <sheetViews>
    <sheetView zoomScale="85" zoomScaleNormal="85" workbookViewId="0">
      <selection activeCell="F43" sqref="F43"/>
    </sheetView>
  </sheetViews>
  <sheetFormatPr defaultColWidth="9" defaultRowHeight="23.25" customHeight="1" x14ac:dyDescent="0.55000000000000004"/>
  <cols>
    <col min="1" max="1" width="5.5" style="6" customWidth="1"/>
    <col min="2" max="2" width="36.75" style="6" customWidth="1"/>
    <col min="3" max="3" width="12.75" style="6" customWidth="1"/>
    <col min="4" max="4" width="25.5" style="6" customWidth="1"/>
    <col min="5" max="6" width="18.75" style="6" customWidth="1"/>
    <col min="7" max="7" width="75" style="6" customWidth="1"/>
    <col min="8" max="8" width="16.375" style="6" customWidth="1"/>
    <col min="9" max="9" width="14.5" style="7" customWidth="1"/>
    <col min="10" max="10" width="13.625" style="7" customWidth="1"/>
    <col min="11" max="13" width="11.75" style="7" customWidth="1"/>
    <col min="14" max="14" width="15.25" style="7" customWidth="1"/>
    <col min="15" max="15" width="11.75" style="6" customWidth="1"/>
    <col min="16" max="16384" width="9" style="6"/>
  </cols>
  <sheetData>
    <row r="1" spans="1:8" s="7" customFormat="1" ht="23.25" customHeight="1" x14ac:dyDescent="0.55000000000000004">
      <c r="A1" s="117" t="s">
        <v>69</v>
      </c>
      <c r="B1" s="117"/>
      <c r="C1" s="117"/>
      <c r="D1" s="117"/>
      <c r="E1" s="117"/>
      <c r="F1" s="117"/>
      <c r="G1" s="117"/>
      <c r="H1" s="6"/>
    </row>
    <row r="2" spans="1:8" s="7" customFormat="1" ht="23.25" customHeight="1" x14ac:dyDescent="0.55000000000000004">
      <c r="A2" s="118" t="s">
        <v>19</v>
      </c>
      <c r="B2" s="118"/>
      <c r="C2" s="118"/>
      <c r="D2" s="118"/>
      <c r="E2" s="118"/>
      <c r="F2" s="118"/>
      <c r="G2" s="118"/>
      <c r="H2" s="6"/>
    </row>
    <row r="3" spans="1:8" s="99" customFormat="1" ht="23.25" customHeight="1" x14ac:dyDescent="0.55000000000000004">
      <c r="A3" s="8" t="s">
        <v>0</v>
      </c>
      <c r="B3" s="9" t="s">
        <v>1</v>
      </c>
      <c r="C3" s="10" t="s">
        <v>20</v>
      </c>
      <c r="D3" s="10" t="s">
        <v>21</v>
      </c>
      <c r="E3" s="9" t="s">
        <v>22</v>
      </c>
      <c r="F3" s="10" t="s">
        <v>23</v>
      </c>
      <c r="G3" s="10" t="s">
        <v>24</v>
      </c>
      <c r="H3" s="98"/>
    </row>
    <row r="4" spans="1:8" s="7" customFormat="1" ht="23.25" customHeight="1" x14ac:dyDescent="0.55000000000000004">
      <c r="A4" s="11">
        <v>1</v>
      </c>
      <c r="B4" s="12" t="s">
        <v>14</v>
      </c>
      <c r="C4" s="80"/>
      <c r="D4" s="14"/>
      <c r="E4" s="106">
        <v>20300</v>
      </c>
      <c r="F4" s="52">
        <f>SUM(C4:E4)</f>
        <v>20300</v>
      </c>
      <c r="G4" s="65" t="s">
        <v>46</v>
      </c>
      <c r="H4" s="6"/>
    </row>
    <row r="5" spans="1:8" s="7" customFormat="1" ht="23.25" customHeight="1" x14ac:dyDescent="0.55000000000000004">
      <c r="A5" s="15">
        <v>2</v>
      </c>
      <c r="B5" s="16" t="s">
        <v>15</v>
      </c>
      <c r="C5" s="81"/>
      <c r="D5" s="18"/>
      <c r="E5" s="106">
        <v>200</v>
      </c>
      <c r="F5" s="53">
        <f t="shared" ref="F5:F9" si="0">SUM(C5:E5)</f>
        <v>200</v>
      </c>
      <c r="G5" s="66" t="s">
        <v>47</v>
      </c>
      <c r="H5" s="6"/>
    </row>
    <row r="6" spans="1:8" s="7" customFormat="1" ht="23.25" customHeight="1" x14ac:dyDescent="0.55000000000000004">
      <c r="A6" s="15">
        <v>3</v>
      </c>
      <c r="B6" s="16" t="s">
        <v>11</v>
      </c>
      <c r="C6" s="81"/>
      <c r="D6" s="18"/>
      <c r="E6" s="106">
        <v>1300</v>
      </c>
      <c r="F6" s="53">
        <f t="shared" si="0"/>
        <v>1300</v>
      </c>
      <c r="G6" s="17"/>
      <c r="H6" s="6"/>
    </row>
    <row r="7" spans="1:8" s="7" customFormat="1" ht="23.25" customHeight="1" x14ac:dyDescent="0.55000000000000004">
      <c r="A7" s="15">
        <v>4</v>
      </c>
      <c r="B7" s="16" t="s">
        <v>16</v>
      </c>
      <c r="C7" s="81"/>
      <c r="D7" s="18"/>
      <c r="E7" s="106">
        <v>21700</v>
      </c>
      <c r="F7" s="53">
        <f t="shared" si="0"/>
        <v>21700</v>
      </c>
      <c r="G7" s="17"/>
      <c r="H7" s="6"/>
    </row>
    <row r="8" spans="1:8" s="7" customFormat="1" ht="23.25" customHeight="1" x14ac:dyDescent="0.55000000000000004">
      <c r="A8" s="15">
        <v>5</v>
      </c>
      <c r="B8" s="16" t="s">
        <v>17</v>
      </c>
      <c r="C8" s="82"/>
      <c r="D8" s="20"/>
      <c r="E8" s="106">
        <v>1100</v>
      </c>
      <c r="F8" s="54">
        <f t="shared" si="0"/>
        <v>1100</v>
      </c>
      <c r="G8" s="34"/>
      <c r="H8" s="6"/>
    </row>
    <row r="9" spans="1:8" s="7" customFormat="1" ht="23.25" customHeight="1" x14ac:dyDescent="0.55000000000000004">
      <c r="A9" s="15">
        <v>6</v>
      </c>
      <c r="B9" s="17" t="s">
        <v>2</v>
      </c>
      <c r="C9" s="22"/>
      <c r="D9" s="23"/>
      <c r="E9" s="24">
        <v>5500</v>
      </c>
      <c r="F9" s="55">
        <f t="shared" si="0"/>
        <v>5500</v>
      </c>
      <c r="G9" s="31" t="s">
        <v>25</v>
      </c>
      <c r="H9" s="6"/>
    </row>
    <row r="10" spans="1:8" s="7" customFormat="1" ht="23.25" customHeight="1" x14ac:dyDescent="0.55000000000000004">
      <c r="A10" s="15">
        <v>7</v>
      </c>
      <c r="B10" s="17" t="s">
        <v>26</v>
      </c>
      <c r="C10" s="80"/>
      <c r="D10" s="13"/>
      <c r="E10" s="26"/>
      <c r="F10" s="56"/>
      <c r="G10" s="67" t="s">
        <v>29</v>
      </c>
      <c r="H10" s="6"/>
    </row>
    <row r="11" spans="1:8" s="7" customFormat="1" ht="23.25" customHeight="1" x14ac:dyDescent="0.55000000000000004">
      <c r="A11" s="27"/>
      <c r="B11" s="28" t="s">
        <v>27</v>
      </c>
      <c r="C11" s="29">
        <f>70+1-1</f>
        <v>70</v>
      </c>
      <c r="D11" s="97" t="s">
        <v>62</v>
      </c>
      <c r="E11" s="30">
        <v>220000</v>
      </c>
      <c r="F11" s="57">
        <v>0</v>
      </c>
      <c r="G11" s="66" t="s">
        <v>71</v>
      </c>
      <c r="H11" s="6"/>
    </row>
    <row r="12" spans="1:8" s="7" customFormat="1" ht="23.25" customHeight="1" x14ac:dyDescent="0.55000000000000004">
      <c r="A12" s="15"/>
      <c r="B12" s="28" t="s">
        <v>28</v>
      </c>
      <c r="C12" s="32">
        <f>76-2</f>
        <v>74</v>
      </c>
      <c r="D12" s="50" t="s">
        <v>61</v>
      </c>
      <c r="E12" s="33">
        <v>220100</v>
      </c>
      <c r="F12" s="58">
        <v>440100</v>
      </c>
      <c r="G12" s="68" t="s">
        <v>70</v>
      </c>
      <c r="H12" s="88"/>
    </row>
    <row r="13" spans="1:8" s="7" customFormat="1" ht="23.25" customHeight="1" x14ac:dyDescent="0.55000000000000004">
      <c r="A13" s="15">
        <v>8</v>
      </c>
      <c r="B13" s="19" t="s">
        <v>9</v>
      </c>
      <c r="C13" s="83"/>
      <c r="D13" s="35"/>
      <c r="E13" s="64">
        <v>9700</v>
      </c>
      <c r="F13" s="59">
        <f>SUM(C13:E13)</f>
        <v>9700</v>
      </c>
      <c r="G13" s="67" t="s">
        <v>48</v>
      </c>
      <c r="H13" s="6"/>
    </row>
    <row r="14" spans="1:8" s="7" customFormat="1" ht="23.25" customHeight="1" x14ac:dyDescent="0.55000000000000004">
      <c r="A14" s="27">
        <v>9</v>
      </c>
      <c r="B14" s="19" t="s">
        <v>3</v>
      </c>
      <c r="C14" s="81"/>
      <c r="D14" s="17"/>
      <c r="E14" s="64">
        <v>20000</v>
      </c>
      <c r="F14" s="54">
        <f t="shared" ref="F14" si="1">SUM(C14:E14)</f>
        <v>20000</v>
      </c>
      <c r="G14" s="17"/>
      <c r="H14" s="6"/>
    </row>
    <row r="15" spans="1:8" s="7" customFormat="1" ht="23.25" customHeight="1" x14ac:dyDescent="0.55000000000000004">
      <c r="A15" s="15">
        <v>10</v>
      </c>
      <c r="B15" s="17" t="s">
        <v>4</v>
      </c>
      <c r="C15" s="83"/>
      <c r="D15" s="19"/>
      <c r="E15" s="64">
        <v>52900</v>
      </c>
      <c r="F15" s="54">
        <f>SUM(C15:E15)</f>
        <v>52900</v>
      </c>
      <c r="G15" s="68" t="s">
        <v>65</v>
      </c>
      <c r="H15" s="6"/>
    </row>
    <row r="16" spans="1:8" s="7" customFormat="1" ht="23.25" customHeight="1" x14ac:dyDescent="0.55000000000000004">
      <c r="A16" s="27">
        <v>11</v>
      </c>
      <c r="B16" s="31" t="s">
        <v>18</v>
      </c>
      <c r="C16" s="80"/>
      <c r="D16" s="13"/>
      <c r="E16" s="26">
        <v>0</v>
      </c>
      <c r="F16" s="56"/>
      <c r="G16" s="13"/>
      <c r="H16" s="6"/>
    </row>
    <row r="17" spans="1:14" ht="23.25" customHeight="1" x14ac:dyDescent="0.55000000000000004">
      <c r="A17" s="36"/>
      <c r="B17" s="79" t="s">
        <v>30</v>
      </c>
      <c r="C17" s="29">
        <v>0</v>
      </c>
      <c r="D17" s="30">
        <v>0</v>
      </c>
      <c r="E17" s="30">
        <f>C17*D17</f>
        <v>0</v>
      </c>
      <c r="F17" s="59"/>
      <c r="G17" s="31"/>
    </row>
    <row r="18" spans="1:14" ht="23.25" customHeight="1" x14ac:dyDescent="0.55000000000000004">
      <c r="A18" s="36"/>
      <c r="B18" s="79" t="s">
        <v>31</v>
      </c>
      <c r="C18" s="81">
        <v>11</v>
      </c>
      <c r="D18" s="76" t="s">
        <v>75</v>
      </c>
      <c r="E18" s="77">
        <f>7500*11*3</f>
        <v>247500</v>
      </c>
      <c r="F18" s="54"/>
      <c r="G18" s="19"/>
    </row>
    <row r="19" spans="1:14" ht="23.25" customHeight="1" x14ac:dyDescent="0.55000000000000004">
      <c r="A19" s="36"/>
      <c r="B19" s="79" t="s">
        <v>60</v>
      </c>
      <c r="C19" s="81">
        <v>1</v>
      </c>
      <c r="D19" s="77" t="s">
        <v>73</v>
      </c>
      <c r="E19" s="77">
        <f>5000*1*3</f>
        <v>15000</v>
      </c>
      <c r="F19" s="53"/>
      <c r="G19" s="75"/>
    </row>
    <row r="20" spans="1:14" ht="23.25" customHeight="1" x14ac:dyDescent="0.55000000000000004">
      <c r="A20" s="36"/>
      <c r="B20" s="79" t="s">
        <v>57</v>
      </c>
      <c r="C20" s="81">
        <v>1</v>
      </c>
      <c r="D20" s="77" t="s">
        <v>73</v>
      </c>
      <c r="E20" s="77">
        <f t="shared" ref="E20" si="2">5000*1*3</f>
        <v>15000</v>
      </c>
      <c r="F20" s="53"/>
      <c r="G20" s="75"/>
    </row>
    <row r="21" spans="1:14" ht="23.25" customHeight="1" x14ac:dyDescent="0.55000000000000004">
      <c r="A21" s="36"/>
      <c r="B21" s="79" t="s">
        <v>32</v>
      </c>
      <c r="C21" s="81">
        <v>23</v>
      </c>
      <c r="D21" s="77" t="s">
        <v>74</v>
      </c>
      <c r="E21" s="77">
        <v>193000</v>
      </c>
      <c r="F21" s="53"/>
      <c r="G21" s="75"/>
    </row>
    <row r="22" spans="1:14" ht="23.25" customHeight="1" x14ac:dyDescent="0.55000000000000004">
      <c r="A22" s="36"/>
      <c r="B22" s="79" t="s">
        <v>54</v>
      </c>
      <c r="C22" s="84">
        <v>2</v>
      </c>
      <c r="D22" s="78" t="s">
        <v>63</v>
      </c>
      <c r="E22" s="78">
        <f>1500*2*3</f>
        <v>9000</v>
      </c>
      <c r="F22" s="61">
        <v>479500</v>
      </c>
      <c r="G22" s="74" t="s">
        <v>72</v>
      </c>
    </row>
    <row r="23" spans="1:14" ht="23.25" customHeight="1" x14ac:dyDescent="0.55000000000000004">
      <c r="A23" s="15">
        <v>12</v>
      </c>
      <c r="B23" s="17" t="s">
        <v>5</v>
      </c>
      <c r="C23" s="22"/>
      <c r="D23" s="24"/>
      <c r="E23" s="64">
        <v>15000</v>
      </c>
      <c r="F23" s="56">
        <f>SUM(C23:E23)</f>
        <v>15000</v>
      </c>
      <c r="G23" s="25"/>
    </row>
    <row r="24" spans="1:14" ht="23.25" customHeight="1" x14ac:dyDescent="0.55000000000000004">
      <c r="A24" s="15">
        <v>13</v>
      </c>
      <c r="B24" s="17" t="s">
        <v>6</v>
      </c>
      <c r="C24" s="81"/>
      <c r="D24" s="21"/>
      <c r="E24" s="64">
        <v>5000</v>
      </c>
      <c r="F24" s="53">
        <f t="shared" ref="F24:F26" si="3">SUM(C24:E24)</f>
        <v>5000</v>
      </c>
      <c r="G24" s="17"/>
    </row>
    <row r="25" spans="1:14" ht="23.25" customHeight="1" x14ac:dyDescent="0.55000000000000004">
      <c r="A25" s="15">
        <v>14</v>
      </c>
      <c r="B25" s="31" t="s">
        <v>12</v>
      </c>
      <c r="C25" s="81"/>
      <c r="D25" s="21"/>
      <c r="E25" s="108">
        <v>14100</v>
      </c>
      <c r="F25" s="53">
        <f t="shared" si="3"/>
        <v>14100</v>
      </c>
      <c r="G25" s="31"/>
    </row>
    <row r="26" spans="1:14" ht="23.25" customHeight="1" x14ac:dyDescent="0.55000000000000004">
      <c r="A26" s="27">
        <v>15</v>
      </c>
      <c r="B26" s="19" t="s">
        <v>7</v>
      </c>
      <c r="C26" s="85"/>
      <c r="D26" s="37"/>
      <c r="E26" s="109">
        <f>9000+15000+16300+2000</f>
        <v>42300</v>
      </c>
      <c r="F26" s="53">
        <f t="shared" si="3"/>
        <v>42300</v>
      </c>
      <c r="G26" s="17" t="s">
        <v>66</v>
      </c>
    </row>
    <row r="27" spans="1:14" ht="23.25" customHeight="1" x14ac:dyDescent="0.55000000000000004">
      <c r="A27" s="38">
        <v>16</v>
      </c>
      <c r="B27" s="34" t="s">
        <v>8</v>
      </c>
      <c r="C27" s="86"/>
      <c r="D27" s="39"/>
      <c r="E27" s="108">
        <f>55000+30000</f>
        <v>85000</v>
      </c>
      <c r="F27" s="58">
        <f>SUM(C27:E27)</f>
        <v>85000</v>
      </c>
      <c r="G27" s="34" t="s">
        <v>33</v>
      </c>
    </row>
    <row r="28" spans="1:14" s="98" customFormat="1" ht="23.25" customHeight="1" thickBot="1" x14ac:dyDescent="0.6">
      <c r="A28" s="40"/>
      <c r="B28" s="119" t="s">
        <v>10</v>
      </c>
      <c r="C28" s="120"/>
      <c r="D28" s="120"/>
      <c r="E28" s="121"/>
      <c r="F28" s="100">
        <f>SUM(F4:F27)</f>
        <v>1213700</v>
      </c>
      <c r="G28" s="41"/>
      <c r="I28" s="99"/>
      <c r="J28" s="99"/>
      <c r="K28" s="99"/>
      <c r="L28" s="99"/>
      <c r="M28" s="99"/>
      <c r="N28" s="99"/>
    </row>
    <row r="29" spans="1:14" s="51" customFormat="1" ht="23.25" customHeight="1" thickTop="1" x14ac:dyDescent="0.55000000000000004">
      <c r="A29" s="73">
        <v>17</v>
      </c>
      <c r="B29" s="67" t="s">
        <v>49</v>
      </c>
      <c r="C29" s="67"/>
      <c r="D29" s="67"/>
      <c r="E29" s="3">
        <v>22400</v>
      </c>
      <c r="F29" s="57">
        <f>SUM(C29:E29)</f>
        <v>22400</v>
      </c>
      <c r="G29" s="67" t="s">
        <v>50</v>
      </c>
    </row>
    <row r="30" spans="1:14" s="51" customFormat="1" ht="23.25" customHeight="1" x14ac:dyDescent="0.55000000000000004">
      <c r="A30" s="72">
        <v>18</v>
      </c>
      <c r="B30" s="71" t="s">
        <v>51</v>
      </c>
      <c r="C30" s="71"/>
      <c r="D30" s="71"/>
      <c r="E30" s="4">
        <v>21300</v>
      </c>
      <c r="F30" s="61">
        <f>SUM(C30:E30)</f>
        <v>21300</v>
      </c>
      <c r="G30" s="68" t="s">
        <v>52</v>
      </c>
    </row>
    <row r="31" spans="1:14" s="104" customFormat="1" ht="23.25" customHeight="1" thickBot="1" x14ac:dyDescent="0.6">
      <c r="A31" s="101"/>
      <c r="B31" s="122" t="s">
        <v>53</v>
      </c>
      <c r="C31" s="123"/>
      <c r="D31" s="123"/>
      <c r="E31" s="124"/>
      <c r="F31" s="102">
        <f>SUM(F29:F30)</f>
        <v>43700</v>
      </c>
      <c r="G31" s="103"/>
    </row>
    <row r="32" spans="1:14" ht="23.25" customHeight="1" thickTop="1" x14ac:dyDescent="0.55000000000000004">
      <c r="A32" s="36">
        <v>19</v>
      </c>
      <c r="B32" s="42" t="s">
        <v>13</v>
      </c>
      <c r="C32" s="42"/>
      <c r="D32" s="42"/>
      <c r="E32" s="87"/>
      <c r="F32" s="63">
        <f>E32</f>
        <v>0</v>
      </c>
      <c r="G32" s="43"/>
    </row>
    <row r="33" spans="1:14" s="98" customFormat="1" ht="23.25" customHeight="1" thickBot="1" x14ac:dyDescent="0.6">
      <c r="A33" s="44"/>
      <c r="B33" s="125" t="s">
        <v>34</v>
      </c>
      <c r="C33" s="125"/>
      <c r="D33" s="125"/>
      <c r="E33" s="126"/>
      <c r="F33" s="105">
        <f>F28+F31+F32</f>
        <v>1257400</v>
      </c>
      <c r="G33" s="45"/>
      <c r="I33" s="99"/>
      <c r="J33" s="99"/>
      <c r="K33" s="99"/>
      <c r="L33" s="99"/>
      <c r="M33" s="99"/>
      <c r="N33" s="99"/>
    </row>
    <row r="34" spans="1:14" s="7" customFormat="1" ht="23.25" customHeight="1" thickTop="1" x14ac:dyDescent="0.55000000000000004">
      <c r="A34" s="46"/>
      <c r="B34" s="93" t="s">
        <v>35</v>
      </c>
      <c r="C34" s="127" t="s">
        <v>36</v>
      </c>
      <c r="D34" s="127"/>
      <c r="E34" s="127"/>
      <c r="F34" s="117"/>
      <c r="G34" s="48" t="s">
        <v>37</v>
      </c>
      <c r="H34" s="6"/>
    </row>
    <row r="35" spans="1:14" s="96" customFormat="1" ht="29.25" customHeight="1" x14ac:dyDescent="0.55000000000000004">
      <c r="A35" s="94"/>
      <c r="B35" s="95" t="s">
        <v>38</v>
      </c>
      <c r="C35" s="115" t="s">
        <v>64</v>
      </c>
      <c r="D35" s="115"/>
      <c r="E35" s="115"/>
      <c r="F35" s="115"/>
      <c r="G35" s="95" t="s">
        <v>39</v>
      </c>
      <c r="H35" s="94"/>
    </row>
    <row r="36" spans="1:14" s="7" customFormat="1" ht="23.25" customHeight="1" x14ac:dyDescent="0.55000000000000004">
      <c r="A36" s="46"/>
      <c r="B36" s="92" t="s">
        <v>40</v>
      </c>
      <c r="C36" s="116" t="s">
        <v>41</v>
      </c>
      <c r="D36" s="116"/>
      <c r="E36" s="116"/>
      <c r="F36" s="116"/>
      <c r="G36" s="46" t="s">
        <v>42</v>
      </c>
      <c r="H36" s="6"/>
    </row>
    <row r="37" spans="1:14" ht="23.25" customHeight="1" x14ac:dyDescent="0.55000000000000004">
      <c r="A37" s="46"/>
      <c r="B37" s="92" t="s">
        <v>43</v>
      </c>
      <c r="C37" s="116" t="s">
        <v>44</v>
      </c>
      <c r="D37" s="116"/>
      <c r="E37" s="116"/>
      <c r="F37" s="116"/>
      <c r="G37" s="46" t="s">
        <v>45</v>
      </c>
      <c r="M37" s="6"/>
      <c r="N37" s="6"/>
    </row>
    <row r="38" spans="1:14" ht="23.25" customHeight="1" x14ac:dyDescent="0.55000000000000004">
      <c r="A38" s="46"/>
      <c r="B38" s="46"/>
      <c r="C38" s="46"/>
      <c r="D38" s="46"/>
      <c r="E38" s="46"/>
      <c r="F38" s="46"/>
      <c r="G38" s="46"/>
    </row>
    <row r="39" spans="1:14" ht="23.25" customHeight="1" x14ac:dyDescent="0.55000000000000004">
      <c r="A39" s="46"/>
      <c r="B39" s="46"/>
      <c r="C39" s="46"/>
      <c r="D39" s="46"/>
      <c r="E39" s="46"/>
      <c r="F39" s="46"/>
      <c r="G39" s="46"/>
    </row>
    <row r="40" spans="1:14" ht="23.25" customHeight="1" x14ac:dyDescent="0.55000000000000004">
      <c r="A40" s="46"/>
      <c r="B40" s="46"/>
      <c r="C40" s="46"/>
      <c r="D40" s="46"/>
      <c r="E40" s="46"/>
      <c r="F40" s="46"/>
      <c r="G40" s="46"/>
    </row>
    <row r="41" spans="1:14" ht="23.25" customHeight="1" x14ac:dyDescent="0.55000000000000004">
      <c r="A41" s="46"/>
      <c r="B41" s="46"/>
      <c r="C41" s="46"/>
      <c r="D41" s="46"/>
      <c r="E41" s="46"/>
      <c r="F41" s="90"/>
      <c r="G41" s="46"/>
    </row>
    <row r="43" spans="1:14" ht="23.25" customHeight="1" x14ac:dyDescent="0.55000000000000004">
      <c r="F43" s="88"/>
    </row>
  </sheetData>
  <mergeCells count="9">
    <mergeCell ref="C35:F35"/>
    <mergeCell ref="C36:F36"/>
    <mergeCell ref="C37:F37"/>
    <mergeCell ref="A1:G1"/>
    <mergeCell ref="A2:G2"/>
    <mergeCell ref="B28:E28"/>
    <mergeCell ref="B31:E31"/>
    <mergeCell ref="B33:E33"/>
    <mergeCell ref="C34:F34"/>
  </mergeCells>
  <pageMargins left="0.70866141732283472" right="0.31496062992125984" top="0.15748031496062992" bottom="0.35433070866141736" header="0" footer="0"/>
  <pageSetup paperSize="9" scale="64" orientation="landscape" horizontalDpi="4294967293" verticalDpi="0" r:id="rId1"/>
  <colBreaks count="1" manualBreakCount="1">
    <brk id="7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N43"/>
  <sheetViews>
    <sheetView zoomScale="85" zoomScaleNormal="85" workbookViewId="0">
      <selection activeCell="G45" sqref="G45"/>
    </sheetView>
  </sheetViews>
  <sheetFormatPr defaultColWidth="9" defaultRowHeight="23.25" customHeight="1" x14ac:dyDescent="0.55000000000000004"/>
  <cols>
    <col min="1" max="1" width="5.5" style="6" customWidth="1"/>
    <col min="2" max="2" width="36.75" style="6" customWidth="1"/>
    <col min="3" max="3" width="12.75" style="6" customWidth="1"/>
    <col min="4" max="4" width="25.5" style="6" customWidth="1"/>
    <col min="5" max="6" width="18.75" style="6" customWidth="1"/>
    <col min="7" max="7" width="75" style="6" customWidth="1"/>
    <col min="8" max="8" width="16.375" style="6" customWidth="1"/>
    <col min="9" max="9" width="14.5" style="7" customWidth="1"/>
    <col min="10" max="10" width="13.625" style="7" customWidth="1"/>
    <col min="11" max="13" width="11.75" style="7" customWidth="1"/>
    <col min="14" max="14" width="15.25" style="7" customWidth="1"/>
    <col min="15" max="15" width="11.75" style="6" customWidth="1"/>
    <col min="16" max="16384" width="9" style="6"/>
  </cols>
  <sheetData>
    <row r="1" spans="1:8" s="7" customFormat="1" ht="23.25" customHeight="1" x14ac:dyDescent="0.55000000000000004">
      <c r="A1" s="117" t="s">
        <v>76</v>
      </c>
      <c r="B1" s="117"/>
      <c r="C1" s="117"/>
      <c r="D1" s="117"/>
      <c r="E1" s="117"/>
      <c r="F1" s="117"/>
      <c r="G1" s="117"/>
      <c r="H1" s="6"/>
    </row>
    <row r="2" spans="1:8" s="7" customFormat="1" ht="23.25" customHeight="1" x14ac:dyDescent="0.55000000000000004">
      <c r="A2" s="118" t="s">
        <v>19</v>
      </c>
      <c r="B2" s="118"/>
      <c r="C2" s="118"/>
      <c r="D2" s="118"/>
      <c r="E2" s="118"/>
      <c r="F2" s="118"/>
      <c r="G2" s="118"/>
      <c r="H2" s="6"/>
    </row>
    <row r="3" spans="1:8" s="99" customFormat="1" ht="23.25" customHeight="1" x14ac:dyDescent="0.55000000000000004">
      <c r="A3" s="8" t="s">
        <v>0</v>
      </c>
      <c r="B3" s="9" t="s">
        <v>1</v>
      </c>
      <c r="C3" s="10" t="s">
        <v>20</v>
      </c>
      <c r="D3" s="10" t="s">
        <v>21</v>
      </c>
      <c r="E3" s="9" t="s">
        <v>22</v>
      </c>
      <c r="F3" s="10" t="s">
        <v>23</v>
      </c>
      <c r="G3" s="10" t="s">
        <v>24</v>
      </c>
      <c r="H3" s="98"/>
    </row>
    <row r="4" spans="1:8" s="7" customFormat="1" ht="23.25" customHeight="1" x14ac:dyDescent="0.55000000000000004">
      <c r="A4" s="11">
        <v>1</v>
      </c>
      <c r="B4" s="12" t="s">
        <v>14</v>
      </c>
      <c r="C4" s="80"/>
      <c r="D4" s="14"/>
      <c r="E4" s="106">
        <v>20200</v>
      </c>
      <c r="F4" s="52">
        <f>SUM(C4:E4)</f>
        <v>20200</v>
      </c>
      <c r="G4" s="65" t="s">
        <v>46</v>
      </c>
      <c r="H4" s="6"/>
    </row>
    <row r="5" spans="1:8" s="7" customFormat="1" ht="23.25" customHeight="1" x14ac:dyDescent="0.55000000000000004">
      <c r="A5" s="15">
        <v>2</v>
      </c>
      <c r="B5" s="16" t="s">
        <v>15</v>
      </c>
      <c r="C5" s="81"/>
      <c r="D5" s="18"/>
      <c r="E5" s="106">
        <v>100</v>
      </c>
      <c r="F5" s="53">
        <f t="shared" ref="F5:F9" si="0">SUM(C5:E5)</f>
        <v>100</v>
      </c>
      <c r="G5" s="66" t="s">
        <v>47</v>
      </c>
      <c r="H5" s="6"/>
    </row>
    <row r="6" spans="1:8" s="7" customFormat="1" ht="23.25" customHeight="1" x14ac:dyDescent="0.55000000000000004">
      <c r="A6" s="15">
        <v>3</v>
      </c>
      <c r="B6" s="16" t="s">
        <v>11</v>
      </c>
      <c r="C6" s="81"/>
      <c r="D6" s="18"/>
      <c r="E6" s="106">
        <v>1200</v>
      </c>
      <c r="F6" s="53">
        <f t="shared" si="0"/>
        <v>1200</v>
      </c>
      <c r="G6" s="17"/>
      <c r="H6" s="6"/>
    </row>
    <row r="7" spans="1:8" s="7" customFormat="1" ht="23.25" customHeight="1" x14ac:dyDescent="0.55000000000000004">
      <c r="A7" s="15">
        <v>4</v>
      </c>
      <c r="B7" s="16" t="s">
        <v>16</v>
      </c>
      <c r="C7" s="81"/>
      <c r="D7" s="18"/>
      <c r="E7" s="106">
        <v>21600</v>
      </c>
      <c r="F7" s="53">
        <f t="shared" si="0"/>
        <v>21600</v>
      </c>
      <c r="G7" s="17"/>
      <c r="H7" s="6"/>
    </row>
    <row r="8" spans="1:8" s="7" customFormat="1" ht="23.25" customHeight="1" x14ac:dyDescent="0.55000000000000004">
      <c r="A8" s="15">
        <v>5</v>
      </c>
      <c r="B8" s="16" t="s">
        <v>17</v>
      </c>
      <c r="C8" s="82"/>
      <c r="D8" s="20"/>
      <c r="E8" s="106">
        <v>1000</v>
      </c>
      <c r="F8" s="54">
        <f t="shared" si="0"/>
        <v>1000</v>
      </c>
      <c r="G8" s="34"/>
      <c r="H8" s="6"/>
    </row>
    <row r="9" spans="1:8" s="7" customFormat="1" ht="23.25" customHeight="1" x14ac:dyDescent="0.55000000000000004">
      <c r="A9" s="15">
        <v>6</v>
      </c>
      <c r="B9" s="17" t="s">
        <v>2</v>
      </c>
      <c r="C9" s="22"/>
      <c r="D9" s="23"/>
      <c r="E9" s="24">
        <v>3500</v>
      </c>
      <c r="F9" s="55">
        <f t="shared" si="0"/>
        <v>3500</v>
      </c>
      <c r="G9" s="31" t="s">
        <v>25</v>
      </c>
      <c r="H9" s="6"/>
    </row>
    <row r="10" spans="1:8" s="7" customFormat="1" ht="23.25" customHeight="1" x14ac:dyDescent="0.55000000000000004">
      <c r="A10" s="15">
        <v>7</v>
      </c>
      <c r="B10" s="17" t="s">
        <v>26</v>
      </c>
      <c r="C10" s="80"/>
      <c r="D10" s="13"/>
      <c r="E10" s="26"/>
      <c r="F10" s="56"/>
      <c r="G10" s="67" t="s">
        <v>29</v>
      </c>
      <c r="H10" s="6"/>
    </row>
    <row r="11" spans="1:8" s="7" customFormat="1" ht="23.25" customHeight="1" x14ac:dyDescent="0.55000000000000004">
      <c r="A11" s="27"/>
      <c r="B11" s="28" t="s">
        <v>27</v>
      </c>
      <c r="C11" s="29">
        <f>70-1+1</f>
        <v>70</v>
      </c>
      <c r="D11" s="97" t="s">
        <v>62</v>
      </c>
      <c r="E11" s="30">
        <f>75900*3+1000+600</f>
        <v>229300</v>
      </c>
      <c r="F11" s="57">
        <v>0</v>
      </c>
      <c r="G11" s="66" t="s">
        <v>77</v>
      </c>
      <c r="H11" s="6"/>
    </row>
    <row r="12" spans="1:8" s="7" customFormat="1" ht="23.25" customHeight="1" x14ac:dyDescent="0.55000000000000004">
      <c r="A12" s="15"/>
      <c r="B12" s="28" t="s">
        <v>28</v>
      </c>
      <c r="C12" s="32">
        <f>77-2+1</f>
        <v>76</v>
      </c>
      <c r="D12" s="50" t="s">
        <v>61</v>
      </c>
      <c r="E12" s="33">
        <f>75500*3+7300</f>
        <v>233800</v>
      </c>
      <c r="F12" s="58">
        <v>463100</v>
      </c>
      <c r="G12" s="68" t="s">
        <v>78</v>
      </c>
      <c r="H12" s="88"/>
    </row>
    <row r="13" spans="1:8" s="7" customFormat="1" ht="23.25" customHeight="1" x14ac:dyDescent="0.55000000000000004">
      <c r="A13" s="15">
        <v>8</v>
      </c>
      <c r="B13" s="19" t="s">
        <v>9</v>
      </c>
      <c r="C13" s="83"/>
      <c r="D13" s="35"/>
      <c r="E13" s="64">
        <v>0</v>
      </c>
      <c r="F13" s="59">
        <f>SUM(C13:E13)</f>
        <v>0</v>
      </c>
      <c r="G13" s="65" t="s">
        <v>79</v>
      </c>
      <c r="H13" s="6"/>
    </row>
    <row r="14" spans="1:8" s="7" customFormat="1" ht="23.25" customHeight="1" x14ac:dyDescent="0.55000000000000004">
      <c r="A14" s="27">
        <v>9</v>
      </c>
      <c r="B14" s="19" t="s">
        <v>3</v>
      </c>
      <c r="C14" s="81"/>
      <c r="D14" s="17"/>
      <c r="E14" s="64">
        <v>0</v>
      </c>
      <c r="F14" s="54">
        <f t="shared" ref="F14" si="1">SUM(C14:E14)</f>
        <v>0</v>
      </c>
      <c r="G14" s="66" t="s">
        <v>79</v>
      </c>
      <c r="H14" s="6"/>
    </row>
    <row r="15" spans="1:8" s="7" customFormat="1" ht="23.25" customHeight="1" x14ac:dyDescent="0.55000000000000004">
      <c r="A15" s="15">
        <v>10</v>
      </c>
      <c r="B15" s="17" t="s">
        <v>4</v>
      </c>
      <c r="C15" s="83"/>
      <c r="D15" s="19"/>
      <c r="E15" s="108">
        <v>35843.480000000003</v>
      </c>
      <c r="F15" s="54">
        <f>SUM(C15:E15)</f>
        <v>35843.480000000003</v>
      </c>
      <c r="G15" s="68" t="s">
        <v>65</v>
      </c>
      <c r="H15" s="6"/>
    </row>
    <row r="16" spans="1:8" s="7" customFormat="1" ht="23.25" customHeight="1" x14ac:dyDescent="0.55000000000000004">
      <c r="A16" s="27">
        <v>11</v>
      </c>
      <c r="B16" s="31" t="s">
        <v>18</v>
      </c>
      <c r="C16" s="80"/>
      <c r="D16" s="13"/>
      <c r="E16" s="26">
        <v>0</v>
      </c>
      <c r="F16" s="56"/>
      <c r="G16" s="13"/>
      <c r="H16" s="6"/>
    </row>
    <row r="17" spans="1:14" ht="23.25" customHeight="1" x14ac:dyDescent="0.55000000000000004">
      <c r="A17" s="36"/>
      <c r="B17" s="79" t="s">
        <v>30</v>
      </c>
      <c r="C17" s="29">
        <v>0</v>
      </c>
      <c r="D17" s="30">
        <v>0</v>
      </c>
      <c r="E17" s="30">
        <f>C17*D17</f>
        <v>0</v>
      </c>
      <c r="F17" s="59"/>
      <c r="G17" s="31"/>
    </row>
    <row r="18" spans="1:14" ht="23.25" customHeight="1" x14ac:dyDescent="0.55000000000000004">
      <c r="A18" s="36"/>
      <c r="B18" s="79" t="s">
        <v>31</v>
      </c>
      <c r="C18" s="81">
        <v>11</v>
      </c>
      <c r="D18" s="76" t="s">
        <v>75</v>
      </c>
      <c r="E18" s="77">
        <f>7500*11*3</f>
        <v>247500</v>
      </c>
      <c r="F18" s="54"/>
      <c r="G18" s="19"/>
    </row>
    <row r="19" spans="1:14" ht="23.25" customHeight="1" x14ac:dyDescent="0.55000000000000004">
      <c r="A19" s="36"/>
      <c r="B19" s="79" t="s">
        <v>60</v>
      </c>
      <c r="C19" s="81">
        <v>1</v>
      </c>
      <c r="D19" s="77" t="s">
        <v>73</v>
      </c>
      <c r="E19" s="77">
        <f>5000*1*3</f>
        <v>15000</v>
      </c>
      <c r="F19" s="53"/>
      <c r="G19" s="75" t="s">
        <v>81</v>
      </c>
    </row>
    <row r="20" spans="1:14" ht="23.25" customHeight="1" x14ac:dyDescent="0.55000000000000004">
      <c r="A20" s="36"/>
      <c r="B20" s="79" t="s">
        <v>57</v>
      </c>
      <c r="C20" s="81">
        <v>1</v>
      </c>
      <c r="D20" s="77" t="s">
        <v>73</v>
      </c>
      <c r="E20" s="77">
        <f t="shared" ref="E20" si="2">5000*1*3</f>
        <v>15000</v>
      </c>
      <c r="F20" s="53"/>
      <c r="G20" s="75" t="s">
        <v>82</v>
      </c>
    </row>
    <row r="21" spans="1:14" ht="23.25" customHeight="1" x14ac:dyDescent="0.55000000000000004">
      <c r="A21" s="36"/>
      <c r="B21" s="79" t="s">
        <v>32</v>
      </c>
      <c r="C21" s="81">
        <v>23</v>
      </c>
      <c r="D21" s="77" t="s">
        <v>80</v>
      </c>
      <c r="E21" s="77">
        <v>181000</v>
      </c>
      <c r="F21" s="53"/>
      <c r="G21" s="75"/>
    </row>
    <row r="22" spans="1:14" ht="23.25" customHeight="1" x14ac:dyDescent="0.55000000000000004">
      <c r="A22" s="36"/>
      <c r="B22" s="79" t="s">
        <v>54</v>
      </c>
      <c r="C22" s="84">
        <v>2</v>
      </c>
      <c r="D22" s="78" t="s">
        <v>63</v>
      </c>
      <c r="E22" s="78">
        <f>1500*2*3</f>
        <v>9000</v>
      </c>
      <c r="F22" s="61">
        <v>467500</v>
      </c>
      <c r="G22" s="74"/>
    </row>
    <row r="23" spans="1:14" ht="23.25" customHeight="1" x14ac:dyDescent="0.55000000000000004">
      <c r="A23" s="15">
        <v>12</v>
      </c>
      <c r="B23" s="1" t="s">
        <v>83</v>
      </c>
      <c r="C23" s="22"/>
      <c r="D23" s="24"/>
      <c r="E23" s="107">
        <f>24017-5000</f>
        <v>19017</v>
      </c>
      <c r="F23" s="56">
        <f>SUM(C23:E23)</f>
        <v>19017</v>
      </c>
      <c r="G23" s="25"/>
    </row>
    <row r="24" spans="1:14" ht="23.25" customHeight="1" x14ac:dyDescent="0.55000000000000004">
      <c r="A24" s="15">
        <v>13</v>
      </c>
      <c r="B24" s="17" t="s">
        <v>6</v>
      </c>
      <c r="C24" s="81"/>
      <c r="D24" s="21"/>
      <c r="E24" s="64">
        <v>5000</v>
      </c>
      <c r="F24" s="53">
        <f t="shared" ref="F24" si="3">SUM(C24:E24)</f>
        <v>5000</v>
      </c>
      <c r="G24" s="17"/>
    </row>
    <row r="25" spans="1:14" ht="23.25" customHeight="1" x14ac:dyDescent="0.55000000000000004">
      <c r="A25" s="15">
        <v>14</v>
      </c>
      <c r="B25" s="31" t="s">
        <v>12</v>
      </c>
      <c r="C25" s="81"/>
      <c r="D25" s="21"/>
      <c r="E25" s="109">
        <v>14000</v>
      </c>
      <c r="F25" s="53">
        <f t="shared" ref="F25:F26" si="4">SUM(C25:E25)</f>
        <v>14000</v>
      </c>
      <c r="G25" s="17"/>
    </row>
    <row r="26" spans="1:14" ht="23.25" customHeight="1" x14ac:dyDescent="0.55000000000000004">
      <c r="A26" s="27">
        <v>15</v>
      </c>
      <c r="B26" s="19" t="s">
        <v>7</v>
      </c>
      <c r="C26" s="85"/>
      <c r="D26" s="37"/>
      <c r="E26" s="108">
        <v>10000</v>
      </c>
      <c r="F26" s="53">
        <f t="shared" si="4"/>
        <v>10000</v>
      </c>
      <c r="G26" s="17" t="s">
        <v>66</v>
      </c>
    </row>
    <row r="27" spans="1:14" ht="23.25" customHeight="1" x14ac:dyDescent="0.55000000000000004">
      <c r="A27" s="38">
        <v>16</v>
      </c>
      <c r="B27" s="34" t="s">
        <v>8</v>
      </c>
      <c r="C27" s="86"/>
      <c r="D27" s="39"/>
      <c r="E27" s="108">
        <v>117039.52</v>
      </c>
      <c r="F27" s="58">
        <f>SUM(C27:E27)</f>
        <v>117039.52</v>
      </c>
      <c r="G27" s="34" t="s">
        <v>33</v>
      </c>
    </row>
    <row r="28" spans="1:14" s="98" customFormat="1" ht="23.25" customHeight="1" thickBot="1" x14ac:dyDescent="0.6">
      <c r="A28" s="40"/>
      <c r="B28" s="119" t="s">
        <v>10</v>
      </c>
      <c r="C28" s="120"/>
      <c r="D28" s="120"/>
      <c r="E28" s="121"/>
      <c r="F28" s="100">
        <f>SUM(F4:F27)</f>
        <v>1179100</v>
      </c>
      <c r="G28" s="41"/>
      <c r="I28" s="99"/>
      <c r="J28" s="99"/>
      <c r="K28" s="99"/>
      <c r="L28" s="99"/>
      <c r="M28" s="99"/>
      <c r="N28" s="99"/>
    </row>
    <row r="29" spans="1:14" s="51" customFormat="1" ht="23.25" customHeight="1" thickTop="1" x14ac:dyDescent="0.55000000000000004">
      <c r="A29" s="73">
        <v>17</v>
      </c>
      <c r="B29" s="67" t="s">
        <v>49</v>
      </c>
      <c r="C29" s="67"/>
      <c r="D29" s="67"/>
      <c r="E29" s="112">
        <v>22200</v>
      </c>
      <c r="F29" s="57">
        <f>SUM(C29:E29)</f>
        <v>22200</v>
      </c>
      <c r="G29" s="67" t="s">
        <v>50</v>
      </c>
    </row>
    <row r="30" spans="1:14" s="51" customFormat="1" ht="23.25" customHeight="1" x14ac:dyDescent="0.55000000000000004">
      <c r="A30" s="72">
        <v>18</v>
      </c>
      <c r="B30" s="71" t="s">
        <v>51</v>
      </c>
      <c r="C30" s="71"/>
      <c r="D30" s="71"/>
      <c r="E30" s="113">
        <v>21300</v>
      </c>
      <c r="F30" s="61">
        <f>SUM(C30:E30)</f>
        <v>21300</v>
      </c>
      <c r="G30" s="68" t="s">
        <v>52</v>
      </c>
    </row>
    <row r="31" spans="1:14" s="104" customFormat="1" ht="23.25" customHeight="1" thickBot="1" x14ac:dyDescent="0.6">
      <c r="A31" s="101"/>
      <c r="B31" s="122" t="s">
        <v>53</v>
      </c>
      <c r="C31" s="123"/>
      <c r="D31" s="123"/>
      <c r="E31" s="124"/>
      <c r="F31" s="102">
        <f>SUM(F29:F30)</f>
        <v>43500</v>
      </c>
      <c r="G31" s="103"/>
    </row>
    <row r="32" spans="1:14" ht="23.25" customHeight="1" thickTop="1" x14ac:dyDescent="0.55000000000000004">
      <c r="A32" s="36">
        <v>19</v>
      </c>
      <c r="B32" s="42" t="s">
        <v>13</v>
      </c>
      <c r="C32" s="42"/>
      <c r="D32" s="42"/>
      <c r="E32" s="87"/>
      <c r="F32" s="63">
        <f>E32</f>
        <v>0</v>
      </c>
      <c r="G32" s="43"/>
    </row>
    <row r="33" spans="1:14" s="98" customFormat="1" ht="23.25" customHeight="1" thickBot="1" x14ac:dyDescent="0.6">
      <c r="A33" s="44"/>
      <c r="B33" s="125" t="s">
        <v>34</v>
      </c>
      <c r="C33" s="125"/>
      <c r="D33" s="125"/>
      <c r="E33" s="126"/>
      <c r="F33" s="105">
        <f>F28+F31+F32</f>
        <v>1222600</v>
      </c>
      <c r="G33" s="45"/>
      <c r="I33" s="99"/>
      <c r="J33" s="99"/>
      <c r="K33" s="99"/>
      <c r="L33" s="99"/>
      <c r="M33" s="99"/>
      <c r="N33" s="99"/>
    </row>
    <row r="34" spans="1:14" s="7" customFormat="1" ht="23.25" customHeight="1" thickTop="1" x14ac:dyDescent="0.55000000000000004">
      <c r="A34" s="46"/>
      <c r="B34" s="111" t="s">
        <v>35</v>
      </c>
      <c r="C34" s="127" t="s">
        <v>36</v>
      </c>
      <c r="D34" s="127"/>
      <c r="E34" s="127"/>
      <c r="F34" s="117"/>
      <c r="G34" s="48" t="s">
        <v>37</v>
      </c>
      <c r="H34" s="6"/>
    </row>
    <row r="35" spans="1:14" s="96" customFormat="1" ht="29.25" customHeight="1" x14ac:dyDescent="0.55000000000000004">
      <c r="A35" s="94"/>
      <c r="B35" s="95" t="s">
        <v>38</v>
      </c>
      <c r="C35" s="115" t="s">
        <v>64</v>
      </c>
      <c r="D35" s="115"/>
      <c r="E35" s="115"/>
      <c r="F35" s="115"/>
      <c r="G35" s="95" t="s">
        <v>39</v>
      </c>
      <c r="H35" s="94"/>
    </row>
    <row r="36" spans="1:14" s="7" customFormat="1" ht="23.25" customHeight="1" x14ac:dyDescent="0.55000000000000004">
      <c r="A36" s="46"/>
      <c r="B36" s="110" t="s">
        <v>40</v>
      </c>
      <c r="C36" s="116" t="s">
        <v>41</v>
      </c>
      <c r="D36" s="116"/>
      <c r="E36" s="116"/>
      <c r="F36" s="116"/>
      <c r="G36" s="46" t="s">
        <v>42</v>
      </c>
      <c r="H36" s="6"/>
    </row>
    <row r="37" spans="1:14" ht="23.25" customHeight="1" x14ac:dyDescent="0.55000000000000004">
      <c r="A37" s="46"/>
      <c r="B37" s="110" t="s">
        <v>43</v>
      </c>
      <c r="C37" s="116" t="s">
        <v>44</v>
      </c>
      <c r="D37" s="116"/>
      <c r="E37" s="116"/>
      <c r="F37" s="116"/>
      <c r="G37" s="46" t="s">
        <v>45</v>
      </c>
      <c r="M37" s="6"/>
      <c r="N37" s="6"/>
    </row>
    <row r="38" spans="1:14" ht="23.25" customHeight="1" x14ac:dyDescent="0.55000000000000004">
      <c r="A38" s="46"/>
      <c r="B38" s="46"/>
      <c r="C38" s="46"/>
      <c r="D38" s="46"/>
      <c r="E38" s="46"/>
      <c r="F38" s="46"/>
      <c r="G38" s="46"/>
    </row>
    <row r="39" spans="1:14" ht="23.25" customHeight="1" x14ac:dyDescent="0.55000000000000004">
      <c r="A39" s="46"/>
      <c r="B39" s="46"/>
      <c r="C39" s="46"/>
      <c r="D39" s="46"/>
      <c r="E39" s="46"/>
      <c r="F39" s="46"/>
      <c r="G39" s="46"/>
    </row>
    <row r="40" spans="1:14" ht="23.25" customHeight="1" x14ac:dyDescent="0.55000000000000004">
      <c r="A40" s="46"/>
      <c r="B40" s="46"/>
      <c r="C40" s="46"/>
      <c r="D40" s="46"/>
      <c r="E40" s="46"/>
      <c r="F40" s="46"/>
      <c r="G40" s="46"/>
    </row>
    <row r="41" spans="1:14" ht="23.25" customHeight="1" x14ac:dyDescent="0.55000000000000004">
      <c r="A41" s="46"/>
      <c r="B41" s="46"/>
      <c r="C41" s="46"/>
      <c r="D41" s="46"/>
      <c r="E41" s="46"/>
      <c r="F41" s="90"/>
      <c r="G41" s="46"/>
    </row>
    <row r="43" spans="1:14" ht="23.25" customHeight="1" x14ac:dyDescent="0.55000000000000004">
      <c r="F43" s="88"/>
    </row>
  </sheetData>
  <mergeCells count="9">
    <mergeCell ref="C35:F35"/>
    <mergeCell ref="C36:F36"/>
    <mergeCell ref="C37:F37"/>
    <mergeCell ref="A1:G1"/>
    <mergeCell ref="A2:G2"/>
    <mergeCell ref="B28:E28"/>
    <mergeCell ref="B31:E31"/>
    <mergeCell ref="B33:E33"/>
    <mergeCell ref="C34:F34"/>
  </mergeCells>
  <pageMargins left="0.70866141732283472" right="0.31496062992125984" top="0.15748031496062992" bottom="0.35433070866141736" header="0" footer="0"/>
  <pageSetup paperSize="9" scale="64" orientation="landscape" horizontalDpi="4294967293" verticalDpi="0" r:id="rId1"/>
  <colBreaks count="1" manualBreakCount="1">
    <brk id="7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แผนการใช้เงิน 69 ไตรมาส 1-2</vt:lpstr>
      <vt:lpstr>แผนการใช้เงิน 69 ไตรมาส 3</vt:lpstr>
      <vt:lpstr>แผนการใช้เงิน 69 ไตรมาส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2026-07-02T08:45:24Z</cp:lastPrinted>
  <dcterms:created xsi:type="dcterms:W3CDTF">2017-11-07T04:08:31Z</dcterms:created>
  <dcterms:modified xsi:type="dcterms:W3CDTF">2026-07-15T02:48:54Z</dcterms:modified>
</cp:coreProperties>
</file>